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53222"/>
  <mc:AlternateContent xmlns:mc="http://schemas.openxmlformats.org/markup-compatibility/2006">
    <mc:Choice Requires="x15">
      <x15ac:absPath xmlns:x15ac="http://schemas.microsoft.com/office/spreadsheetml/2010/11/ac" url="C:\Users\SECRETARIA 1\Desktop\Archivos 2024\PROCESOS 2024\PROCESO 17.  HUERTA Y JARDINES\"/>
    </mc:Choice>
  </mc:AlternateContent>
  <bookViews>
    <workbookView xWindow="0" yWindow="60" windowWidth="8805" windowHeight="11700" tabRatio="887" firstSheet="1" activeTab="5"/>
  </bookViews>
  <sheets>
    <sheet name="Proceso" sheetId="9" state="veryHidden" r:id="rId1"/>
    <sheet name="Datos" sheetId="13" r:id="rId2"/>
    <sheet name="1. Estudios Previos" sheetId="12" r:id="rId3"/>
    <sheet name="2. Invitación" sheetId="2" r:id="rId4"/>
    <sheet name="3.Acta de cierre" sheetId="15" state="hidden" r:id="rId5"/>
    <sheet name="3.Acta de cierre y recepción" sheetId="18" r:id="rId6"/>
    <sheet name="5. Evaluaciòn" sheetId="3" r:id="rId7"/>
    <sheet name="6. Aceptacion de la oferta" sheetId="14" r:id="rId8"/>
    <sheet name="7. Adjudicaciòn" sheetId="4" r:id="rId9"/>
    <sheet name="8. contrato Persona Juridica" sheetId="19" r:id="rId10"/>
    <sheet name="PRORROGA 1" sheetId="23" state="hidden" r:id="rId11"/>
    <sheet name="PRORROGA 2" sheetId="24" state="hidden" r:id="rId12"/>
    <sheet name="8. contrato Persona Natural" sheetId="5" r:id="rId13"/>
    <sheet name="9. Rec Satisfacciòn original" sheetId="6" r:id="rId14"/>
    <sheet name="9. Rec Satisfacciòn PAGO 1" sheetId="25" state="hidden" r:id="rId15"/>
    <sheet name="9. Rec Satisfacciòn PAGO 2" sheetId="26" state="hidden" r:id="rId16"/>
    <sheet name="10. liquidación contrato" sheetId="7" r:id="rId17"/>
    <sheet name="11.DOC SOPORTE" sheetId="22" state="hidden" r:id="rId18"/>
    <sheet name="11.DOC EQUIVALENTE NA" sheetId="16" state="hidden" r:id="rId19"/>
  </sheets>
  <externalReferences>
    <externalReference r:id="rId20"/>
    <externalReference r:id="rId21"/>
    <externalReference r:id="rId22"/>
    <externalReference r:id="rId23"/>
  </externalReferences>
  <definedNames>
    <definedName name="_xlnm._FilterDatabase" localSheetId="0" hidden="1">Proceso!$A$4:$AJ$4</definedName>
    <definedName name="_xlnm.Print_Area" localSheetId="2">'1. Estudios Previos'!$A$1:$AJ$206</definedName>
    <definedName name="_xlnm.Print_Area" localSheetId="16">'10. liquidación contrato'!$A$3:$AJ$84</definedName>
    <definedName name="_xlnm.Print_Area" localSheetId="18">'11.DOC EQUIVALENTE NA'!$A$1:$F$108</definedName>
    <definedName name="_xlnm.Print_Area" localSheetId="17">'11.DOC SOPORTE'!$A$2:$F$119</definedName>
    <definedName name="_xlnm.Print_Area" localSheetId="3">'2. Invitación'!$A$1:$AJ$236</definedName>
    <definedName name="_xlnm.Print_Area" localSheetId="4">'3.Acta de cierre'!$A$1:$I$41</definedName>
    <definedName name="_xlnm.Print_Area" localSheetId="5">'3.Acta de cierre y recepción'!$A$1:$I$24</definedName>
    <definedName name="_xlnm.Print_Area" localSheetId="6">'5. Evaluaciòn'!$A$1:$AI$57</definedName>
    <definedName name="_xlnm.Print_Area" localSheetId="7">'6. Aceptacion de la oferta'!$A$1:$H$43</definedName>
    <definedName name="_xlnm.Print_Area" localSheetId="8">'7. Adjudicaciòn'!$A$3:$AJ$53</definedName>
    <definedName name="_xlnm.Print_Area" localSheetId="9">'8. contrato Persona Juridica'!$A$2:$AJ$184</definedName>
    <definedName name="_xlnm.Print_Area" localSheetId="12">'8. contrato Persona Natural'!$A$1:$AJ$143</definedName>
    <definedName name="_xlnm.Print_Area" localSheetId="13">'9. Rec Satisfacciòn original'!$A$2:$AJ$79</definedName>
    <definedName name="_xlnm.Print_Area" localSheetId="14">'9. Rec Satisfacciòn PAGO 1'!$A$2:$AJ$79</definedName>
    <definedName name="_xlnm.Print_Area" localSheetId="15">'9. Rec Satisfacciòn PAGO 2'!$A$2:$AJ$79</definedName>
    <definedName name="_xlnm.Print_Area" localSheetId="0">Proceso!$A:$AJ</definedName>
    <definedName name="_xlnm.Print_Area" localSheetId="10">'PRORROGA 1'!$A$2:$AO$59</definedName>
    <definedName name="_xlnm.Print_Area" localSheetId="11">'PRORROGA 2'!$A$2:$AO$60</definedName>
    <definedName name="_xlnm.Print_Titles" localSheetId="18">'11.DOC EQUIVALENTE NA'!$1:$8</definedName>
    <definedName name="_xlnm.Print_Titles" localSheetId="17">'11.DOC SOPORTE'!$2:$9</definedName>
    <definedName name="_xlnm.Print_Titles" localSheetId="12">'8. contrato Persona Natural'!$2:$4</definedName>
    <definedName name="_xlnm.Print_Titles" localSheetId="0">Proceso!$1:$3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5" i="2" l="1"/>
  <c r="A135" i="12"/>
  <c r="F63" i="12"/>
  <c r="A49" i="2" l="1"/>
  <c r="AA32" i="6" l="1"/>
  <c r="AA13" i="6"/>
  <c r="AA14" i="6"/>
  <c r="AA15" i="6"/>
  <c r="AA16" i="6"/>
  <c r="AA17" i="6"/>
  <c r="AA18" i="6"/>
  <c r="AA19" i="6"/>
  <c r="AA20" i="6"/>
  <c r="AA21" i="6"/>
  <c r="AA22" i="6"/>
  <c r="AA23" i="6"/>
  <c r="AA24" i="6"/>
  <c r="AA25" i="6"/>
  <c r="AA26" i="6"/>
  <c r="AA27" i="6"/>
  <c r="AA28" i="6"/>
  <c r="AA29" i="6"/>
  <c r="AA30" i="6"/>
  <c r="AA31" i="6"/>
  <c r="AA12" i="6"/>
  <c r="K32" i="6"/>
  <c r="K13" i="6"/>
  <c r="K14" i="6"/>
  <c r="K15" i="6"/>
  <c r="K16" i="6"/>
  <c r="K17" i="6"/>
  <c r="K18" i="6"/>
  <c r="K19" i="6"/>
  <c r="K20" i="6"/>
  <c r="K21" i="6"/>
  <c r="K22" i="6"/>
  <c r="K23" i="6"/>
  <c r="K24" i="6"/>
  <c r="K25" i="6"/>
  <c r="K26" i="6"/>
  <c r="K27" i="6"/>
  <c r="K28" i="6"/>
  <c r="K29" i="6"/>
  <c r="K30" i="6"/>
  <c r="K31" i="6"/>
  <c r="K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0" i="6"/>
  <c r="F41" i="6"/>
  <c r="F42" i="6"/>
  <c r="F12" i="6"/>
  <c r="C32" i="6"/>
  <c r="C13" i="6"/>
  <c r="C14" i="6"/>
  <c r="C15" i="6"/>
  <c r="C16" i="6"/>
  <c r="C17" i="6"/>
  <c r="C18" i="6"/>
  <c r="C19" i="6"/>
  <c r="C20" i="6"/>
  <c r="C21" i="6"/>
  <c r="C22" i="6"/>
  <c r="C23" i="6"/>
  <c r="C24" i="6"/>
  <c r="C25" i="6"/>
  <c r="C26" i="6"/>
  <c r="C27" i="6"/>
  <c r="C28" i="6"/>
  <c r="C29" i="6"/>
  <c r="C30" i="6"/>
  <c r="C31" i="6"/>
  <c r="C12" i="6"/>
  <c r="A32" i="6"/>
  <c r="A33" i="6"/>
  <c r="A34" i="6"/>
  <c r="A35" i="6"/>
  <c r="A13" i="6"/>
  <c r="A14" i="6"/>
  <c r="A15" i="6"/>
  <c r="A16" i="6"/>
  <c r="A17" i="6"/>
  <c r="A18" i="6"/>
  <c r="A19" i="6"/>
  <c r="A20" i="6"/>
  <c r="A21" i="6"/>
  <c r="A22" i="6"/>
  <c r="A23" i="6"/>
  <c r="A24" i="6"/>
  <c r="A25" i="6"/>
  <c r="A26" i="6"/>
  <c r="A27" i="6"/>
  <c r="A28" i="6"/>
  <c r="A29" i="6"/>
  <c r="A30" i="6"/>
  <c r="A31" i="6"/>
  <c r="A12" i="6"/>
  <c r="A7" i="4" l="1"/>
  <c r="AF65" i="5" l="1"/>
  <c r="AF66" i="5"/>
  <c r="AF67" i="5"/>
  <c r="AF68" i="5"/>
  <c r="AF69" i="5"/>
  <c r="AF70" i="5"/>
  <c r="AA44" i="5"/>
  <c r="AA45" i="5"/>
  <c r="AA46" i="5"/>
  <c r="AA47" i="5"/>
  <c r="AA48" i="5"/>
  <c r="AA49" i="5"/>
  <c r="AA50" i="5"/>
  <c r="AA51" i="5"/>
  <c r="AA52" i="5"/>
  <c r="AA53" i="5"/>
  <c r="AA54" i="5"/>
  <c r="AA55" i="5"/>
  <c r="AA56" i="5"/>
  <c r="AA57" i="5"/>
  <c r="AA58" i="5"/>
  <c r="AA59" i="5"/>
  <c r="AA60" i="5"/>
  <c r="AA61" i="5"/>
  <c r="AA62" i="5"/>
  <c r="AA63" i="5"/>
  <c r="AA64" i="5"/>
  <c r="AA65" i="5"/>
  <c r="AA66" i="5"/>
  <c r="AA67"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A45" i="5"/>
  <c r="A46" i="5"/>
  <c r="A47" i="5"/>
  <c r="A48" i="5"/>
  <c r="A49" i="5"/>
  <c r="A50" i="5"/>
  <c r="A51" i="5"/>
  <c r="A52" i="5"/>
  <c r="A53" i="5"/>
  <c r="A54" i="5"/>
  <c r="A55" i="5"/>
  <c r="A56" i="5"/>
  <c r="A57" i="5"/>
  <c r="A58" i="5"/>
  <c r="A59" i="5"/>
  <c r="A60" i="5"/>
  <c r="A61" i="5"/>
  <c r="A62" i="5"/>
  <c r="A63" i="5"/>
  <c r="A64" i="5"/>
  <c r="A65" i="5"/>
  <c r="A66" i="5"/>
  <c r="A67" i="5"/>
  <c r="A68" i="5"/>
  <c r="A69" i="5"/>
  <c r="A70" i="5"/>
  <c r="AA43" i="5"/>
  <c r="F43" i="5"/>
  <c r="C43" i="5"/>
  <c r="A43" i="5"/>
  <c r="D121" i="2" l="1"/>
  <c r="A121" i="2"/>
  <c r="K14" i="2"/>
  <c r="K15" i="2"/>
  <c r="K16" i="2"/>
  <c r="K17" i="2"/>
  <c r="K18" i="2"/>
  <c r="K19" i="2"/>
  <c r="K20" i="2"/>
  <c r="K21" i="2"/>
  <c r="K22" i="2"/>
  <c r="K23" i="2"/>
  <c r="K24" i="2"/>
  <c r="F14" i="2"/>
  <c r="F15" i="2"/>
  <c r="F16" i="2"/>
  <c r="F17" i="2"/>
  <c r="F18" i="2"/>
  <c r="F19" i="2"/>
  <c r="F20" i="2"/>
  <c r="F21" i="2"/>
  <c r="F22" i="2"/>
  <c r="F23" i="2"/>
  <c r="F24" i="2"/>
  <c r="C14" i="2"/>
  <c r="C15" i="2"/>
  <c r="C16" i="2"/>
  <c r="C17" i="2"/>
  <c r="C18" i="2"/>
  <c r="C19" i="2"/>
  <c r="C20" i="2"/>
  <c r="C21" i="2"/>
  <c r="C22" i="2"/>
  <c r="C23" i="2"/>
  <c r="C24" i="2"/>
  <c r="A14" i="2"/>
  <c r="A15" i="2"/>
  <c r="A16" i="2"/>
  <c r="A17" i="2"/>
  <c r="A18" i="2"/>
  <c r="A19" i="2"/>
  <c r="A20" i="2"/>
  <c r="A21" i="2"/>
  <c r="A22" i="2"/>
  <c r="A23" i="2"/>
  <c r="A24" i="2"/>
  <c r="F13" i="2"/>
  <c r="C13" i="2"/>
  <c r="A13" i="2"/>
  <c r="K50" i="12"/>
  <c r="K51" i="12"/>
  <c r="K52" i="12"/>
  <c r="K53" i="12"/>
  <c r="K54" i="12"/>
  <c r="K55" i="12"/>
  <c r="K56" i="12"/>
  <c r="K57" i="12"/>
  <c r="K58" i="12"/>
  <c r="K59" i="12"/>
  <c r="K60" i="12"/>
  <c r="K62" i="12"/>
  <c r="K48" i="12"/>
  <c r="F49" i="12"/>
  <c r="F50" i="12"/>
  <c r="F51" i="12"/>
  <c r="F52" i="12"/>
  <c r="F53" i="12"/>
  <c r="F54" i="12"/>
  <c r="F55" i="12"/>
  <c r="F56" i="12"/>
  <c r="F57" i="12"/>
  <c r="F58" i="12"/>
  <c r="F59" i="12"/>
  <c r="F60" i="12"/>
  <c r="F62" i="12"/>
  <c r="F48" i="12"/>
  <c r="C50" i="12"/>
  <c r="C52" i="12"/>
  <c r="C53" i="12"/>
  <c r="C54" i="12"/>
  <c r="C56" i="12"/>
  <c r="C58" i="12"/>
  <c r="C59" i="12"/>
  <c r="C60" i="12"/>
  <c r="C62" i="12"/>
  <c r="C63" i="12"/>
  <c r="C64" i="12"/>
  <c r="C65" i="12"/>
  <c r="A49" i="12"/>
  <c r="A50" i="12"/>
  <c r="A51" i="12"/>
  <c r="A52" i="12"/>
  <c r="A53" i="12"/>
  <c r="A54" i="12"/>
  <c r="A55" i="12"/>
  <c r="A56" i="12"/>
  <c r="A57" i="12"/>
  <c r="A58" i="12"/>
  <c r="A59" i="12"/>
  <c r="A60" i="12"/>
  <c r="A48" i="12"/>
  <c r="F127" i="13" l="1"/>
  <c r="F128" i="13"/>
  <c r="F129" i="13"/>
  <c r="F130" i="13"/>
  <c r="F131" i="13"/>
  <c r="F132" i="13"/>
  <c r="F133" i="13"/>
  <c r="F134" i="13"/>
  <c r="F135" i="13"/>
  <c r="AF64" i="5" s="1"/>
  <c r="B101" i="13"/>
  <c r="AF31" i="6" l="1"/>
  <c r="AF62" i="5"/>
  <c r="AF29" i="6"/>
  <c r="AF60" i="5"/>
  <c r="AF27" i="6"/>
  <c r="AF58" i="5"/>
  <c r="AF25" i="6"/>
  <c r="AF56" i="5"/>
  <c r="AF32" i="6"/>
  <c r="AF63" i="5"/>
  <c r="AF30" i="6"/>
  <c r="AF61" i="5"/>
  <c r="AF28" i="6"/>
  <c r="AF59" i="5"/>
  <c r="AF26" i="6"/>
  <c r="AF57" i="5"/>
  <c r="AF24" i="6"/>
  <c r="AF55" i="5"/>
  <c r="AF23" i="6"/>
  <c r="AF54" i="5"/>
  <c r="AF22" i="6"/>
  <c r="AF53" i="5"/>
  <c r="AF21" i="6"/>
  <c r="AF52" i="5"/>
  <c r="AF12" i="6"/>
  <c r="AF43" i="5"/>
  <c r="A102" i="2"/>
  <c r="K34" i="2"/>
  <c r="F34" i="2"/>
  <c r="A34" i="2"/>
  <c r="A84" i="12"/>
  <c r="K71" i="12"/>
  <c r="A71" i="12"/>
  <c r="A11" i="12" l="1"/>
  <c r="A6" i="18" l="1"/>
  <c r="A6" i="12" l="1"/>
  <c r="E29" i="22" l="1"/>
  <c r="E30" i="22"/>
  <c r="E31" i="22"/>
  <c r="E32" i="22"/>
  <c r="E33" i="22"/>
  <c r="E34" i="22"/>
  <c r="E35" i="22"/>
  <c r="E28" i="22"/>
  <c r="B29" i="22"/>
  <c r="B30" i="22"/>
  <c r="B31" i="22"/>
  <c r="B32" i="22"/>
  <c r="B33" i="22"/>
  <c r="B34" i="22"/>
  <c r="B35" i="22"/>
  <c r="B28" i="22"/>
  <c r="A34" i="22"/>
  <c r="A35" i="22"/>
  <c r="A36" i="22"/>
  <c r="A37" i="22"/>
  <c r="A38" i="22"/>
  <c r="A39" i="22"/>
  <c r="A29" i="22"/>
  <c r="A30" i="22"/>
  <c r="A31" i="22"/>
  <c r="A32" i="22"/>
  <c r="A33" i="22"/>
  <c r="A28" i="22"/>
  <c r="I11" i="7"/>
  <c r="A135" i="5"/>
  <c r="A92" i="5"/>
  <c r="F13" i="5"/>
  <c r="A39" i="5" s="1"/>
  <c r="A17" i="4"/>
  <c r="C10" i="14"/>
  <c r="C8" i="14"/>
  <c r="H10" i="3"/>
  <c r="H8" i="3"/>
  <c r="H6" i="3"/>
  <c r="D4" i="18"/>
  <c r="A9" i="2"/>
  <c r="A4" i="2"/>
  <c r="A3" i="2"/>
  <c r="A80" i="12"/>
  <c r="A41" i="12"/>
  <c r="A28" i="12"/>
  <c r="X6" i="12"/>
  <c r="A7" i="5"/>
  <c r="F35" i="22" l="1"/>
  <c r="AF20" i="6"/>
  <c r="AF51" i="5"/>
  <c r="F34" i="22"/>
  <c r="AF19" i="6"/>
  <c r="AF50" i="5"/>
  <c r="F33" i="22"/>
  <c r="AF18" i="6"/>
  <c r="AF49" i="5"/>
  <c r="D3" i="14" l="1"/>
  <c r="A173" i="19" l="1"/>
  <c r="A163" i="19"/>
  <c r="A90" i="19"/>
  <c r="H7" i="19"/>
  <c r="A42" i="19" s="1"/>
  <c r="D115" i="2" l="1"/>
  <c r="D116" i="2"/>
  <c r="D117" i="2"/>
  <c r="D118" i="2"/>
  <c r="D119" i="2"/>
  <c r="D120" i="2"/>
  <c r="D114" i="2"/>
  <c r="A115" i="2"/>
  <c r="A116" i="2"/>
  <c r="A117" i="2"/>
  <c r="A118" i="2"/>
  <c r="A119" i="2"/>
  <c r="A120" i="2"/>
  <c r="A114" i="2"/>
  <c r="D113" i="2"/>
  <c r="A113" i="2"/>
  <c r="A112" i="2"/>
  <c r="K43" i="5" l="1"/>
  <c r="A30" i="2"/>
  <c r="K33" i="2"/>
  <c r="K32" i="2"/>
  <c r="F33" i="2"/>
  <c r="F32" i="2"/>
  <c r="A33" i="2"/>
  <c r="A32" i="2"/>
  <c r="K31" i="2"/>
  <c r="F31" i="2"/>
  <c r="A31" i="2"/>
  <c r="K13" i="2"/>
  <c r="K70" i="12" l="1"/>
  <c r="K69" i="12"/>
  <c r="A70" i="12"/>
  <c r="A69" i="12"/>
  <c r="I20" i="7" l="1"/>
  <c r="A72" i="26"/>
  <c r="A79" i="26"/>
  <c r="A78" i="26"/>
  <c r="AF60" i="26"/>
  <c r="AA60" i="26"/>
  <c r="K60" i="26"/>
  <c r="F60" i="26"/>
  <c r="C60" i="26"/>
  <c r="A60" i="26"/>
  <c r="AF59" i="26"/>
  <c r="AA59" i="26"/>
  <c r="K59" i="26"/>
  <c r="F59" i="26"/>
  <c r="C59" i="26"/>
  <c r="A59" i="26"/>
  <c r="AF58" i="26"/>
  <c r="AA58" i="26"/>
  <c r="K58" i="26"/>
  <c r="F58" i="26"/>
  <c r="C58" i="26"/>
  <c r="A58" i="26"/>
  <c r="AF57" i="26"/>
  <c r="AA57" i="26"/>
  <c r="K57" i="26"/>
  <c r="F57" i="26"/>
  <c r="C57" i="26"/>
  <c r="A57" i="26"/>
  <c r="AF56" i="26"/>
  <c r="AA56" i="26"/>
  <c r="K56" i="26"/>
  <c r="F56" i="26"/>
  <c r="C56" i="26"/>
  <c r="A56" i="26"/>
  <c r="AF55" i="26"/>
  <c r="AA55" i="26"/>
  <c r="K55" i="26"/>
  <c r="F55" i="26"/>
  <c r="C55" i="26"/>
  <c r="A55" i="26"/>
  <c r="AF54" i="26"/>
  <c r="AA54" i="26"/>
  <c r="K54" i="26"/>
  <c r="F54" i="26"/>
  <c r="C54" i="26"/>
  <c r="A54" i="26"/>
  <c r="AF53" i="26"/>
  <c r="AA53" i="26"/>
  <c r="K53" i="26"/>
  <c r="F53" i="26"/>
  <c r="C53" i="26"/>
  <c r="A53" i="26"/>
  <c r="AF52" i="26"/>
  <c r="AA52" i="26"/>
  <c r="K52" i="26"/>
  <c r="F52" i="26"/>
  <c r="C52" i="26"/>
  <c r="A52" i="26"/>
  <c r="AF51" i="26"/>
  <c r="AA51" i="26"/>
  <c r="K51" i="26"/>
  <c r="F51" i="26"/>
  <c r="C51" i="26"/>
  <c r="A51" i="26"/>
  <c r="AF50" i="26"/>
  <c r="AA50" i="26"/>
  <c r="K50" i="26"/>
  <c r="F50" i="26"/>
  <c r="C50" i="26"/>
  <c r="A50" i="26"/>
  <c r="AF49" i="26"/>
  <c r="AA49" i="26"/>
  <c r="K49" i="26"/>
  <c r="F49" i="26"/>
  <c r="C49" i="26"/>
  <c r="A49" i="26"/>
  <c r="AF48" i="26"/>
  <c r="AA48" i="26"/>
  <c r="K48" i="26"/>
  <c r="F48" i="26"/>
  <c r="C48" i="26"/>
  <c r="A48" i="26"/>
  <c r="AF47" i="26"/>
  <c r="AA47" i="26"/>
  <c r="K47" i="26"/>
  <c r="F47" i="26"/>
  <c r="C47" i="26"/>
  <c r="A47" i="26"/>
  <c r="AF46" i="26"/>
  <c r="AA46" i="26"/>
  <c r="K46" i="26"/>
  <c r="F46" i="26"/>
  <c r="C46" i="26"/>
  <c r="A46" i="26"/>
  <c r="AA45" i="26"/>
  <c r="AF44" i="26"/>
  <c r="AA44" i="26"/>
  <c r="AA43" i="26"/>
  <c r="AF42" i="26"/>
  <c r="AA42" i="26"/>
  <c r="K42" i="26"/>
  <c r="F42" i="26"/>
  <c r="C42" i="26"/>
  <c r="A42" i="26"/>
  <c r="AF41" i="26"/>
  <c r="AA41" i="26"/>
  <c r="K41" i="26"/>
  <c r="F41" i="26"/>
  <c r="C41" i="26"/>
  <c r="A41" i="26"/>
  <c r="AF40" i="26"/>
  <c r="AA40" i="26"/>
  <c r="K40" i="26"/>
  <c r="F40" i="26"/>
  <c r="C40" i="26"/>
  <c r="A40" i="26"/>
  <c r="AF39" i="26"/>
  <c r="AA39" i="26"/>
  <c r="K39" i="26"/>
  <c r="F39" i="26"/>
  <c r="C39" i="26"/>
  <c r="A39" i="26"/>
  <c r="AF38" i="26"/>
  <c r="AA38" i="26"/>
  <c r="K38" i="26"/>
  <c r="F38" i="26"/>
  <c r="C38" i="26"/>
  <c r="A38" i="26"/>
  <c r="AF37" i="26"/>
  <c r="AA37" i="26"/>
  <c r="K37" i="26"/>
  <c r="F37" i="26"/>
  <c r="C37" i="26"/>
  <c r="A37" i="26"/>
  <c r="AF36" i="26"/>
  <c r="AA36" i="26"/>
  <c r="K36" i="26"/>
  <c r="F36" i="26"/>
  <c r="C36" i="26"/>
  <c r="A36" i="26"/>
  <c r="AF35" i="26"/>
  <c r="AA35" i="26"/>
  <c r="K35" i="26"/>
  <c r="F35" i="26"/>
  <c r="C35" i="26"/>
  <c r="A35" i="26"/>
  <c r="AF34" i="26"/>
  <c r="AA34" i="26"/>
  <c r="K34" i="26"/>
  <c r="F34" i="26"/>
  <c r="C34" i="26"/>
  <c r="A34" i="26"/>
  <c r="AF33" i="26"/>
  <c r="AA33" i="26"/>
  <c r="K33" i="26"/>
  <c r="F33" i="26"/>
  <c r="C33" i="26"/>
  <c r="A33" i="26"/>
  <c r="AF32" i="26"/>
  <c r="AA32" i="26"/>
  <c r="K32" i="26"/>
  <c r="F32" i="26"/>
  <c r="C32" i="26"/>
  <c r="A32" i="26"/>
  <c r="AF31" i="26"/>
  <c r="AA31" i="26"/>
  <c r="K31" i="26"/>
  <c r="F31" i="26"/>
  <c r="C31" i="26"/>
  <c r="A31" i="26"/>
  <c r="AF30" i="26"/>
  <c r="AA30" i="26"/>
  <c r="K30" i="26"/>
  <c r="F30" i="26"/>
  <c r="C30" i="26"/>
  <c r="A30" i="26"/>
  <c r="AF29" i="26"/>
  <c r="AA29" i="26"/>
  <c r="K29" i="26"/>
  <c r="F29" i="26"/>
  <c r="C29" i="26"/>
  <c r="A29" i="26"/>
  <c r="AF28" i="26"/>
  <c r="AA28" i="26"/>
  <c r="K28" i="26"/>
  <c r="F28" i="26"/>
  <c r="C28" i="26"/>
  <c r="A28" i="26"/>
  <c r="AF27" i="26"/>
  <c r="AA27" i="26"/>
  <c r="K27" i="26"/>
  <c r="F27" i="26"/>
  <c r="C27" i="26"/>
  <c r="A27" i="26"/>
  <c r="AF26" i="26"/>
  <c r="AA26" i="26"/>
  <c r="K26" i="26"/>
  <c r="F26" i="26"/>
  <c r="C26" i="26"/>
  <c r="A26" i="26"/>
  <c r="AF25" i="26"/>
  <c r="AA25" i="26"/>
  <c r="K25" i="26"/>
  <c r="F25" i="26"/>
  <c r="C25" i="26"/>
  <c r="A25" i="26"/>
  <c r="AA24" i="26"/>
  <c r="K24" i="26"/>
  <c r="F24" i="26"/>
  <c r="C24" i="26"/>
  <c r="A24" i="26"/>
  <c r="AA23" i="26"/>
  <c r="K23" i="26"/>
  <c r="F23" i="26"/>
  <c r="C23" i="26"/>
  <c r="A23" i="26"/>
  <c r="AA22" i="26"/>
  <c r="K22" i="26"/>
  <c r="F22" i="26"/>
  <c r="C22" i="26"/>
  <c r="A22" i="26"/>
  <c r="AA21" i="26"/>
  <c r="K21" i="26"/>
  <c r="F21" i="26"/>
  <c r="C21" i="26"/>
  <c r="A21" i="26"/>
  <c r="AA20" i="26"/>
  <c r="K20" i="26"/>
  <c r="F20" i="26"/>
  <c r="C20" i="26"/>
  <c r="A20" i="26"/>
  <c r="AA19" i="26"/>
  <c r="K19" i="26"/>
  <c r="F19" i="26"/>
  <c r="C19" i="26"/>
  <c r="A19" i="26"/>
  <c r="AA18" i="26"/>
  <c r="K18" i="26"/>
  <c r="F18" i="26"/>
  <c r="C18" i="26"/>
  <c r="A18" i="26"/>
  <c r="AA17" i="26"/>
  <c r="K17" i="26"/>
  <c r="F17" i="26"/>
  <c r="C17" i="26"/>
  <c r="A17" i="26"/>
  <c r="AA16" i="26"/>
  <c r="K16" i="26"/>
  <c r="F16" i="26"/>
  <c r="C16" i="26"/>
  <c r="A16" i="26"/>
  <c r="AA15" i="26"/>
  <c r="K15" i="26"/>
  <c r="F15" i="26"/>
  <c r="C15" i="26"/>
  <c r="A15" i="26"/>
  <c r="AA14" i="26"/>
  <c r="K14" i="26"/>
  <c r="F14" i="26"/>
  <c r="C14" i="26"/>
  <c r="A14" i="26"/>
  <c r="AA13" i="26"/>
  <c r="K13" i="26"/>
  <c r="F13" i="26"/>
  <c r="C13" i="26"/>
  <c r="A13" i="26"/>
  <c r="AA12" i="26"/>
  <c r="K12" i="26"/>
  <c r="F12" i="26"/>
  <c r="C12" i="26"/>
  <c r="A12" i="26"/>
  <c r="AF11" i="26"/>
  <c r="AA11" i="26"/>
  <c r="K11" i="26"/>
  <c r="F11" i="26"/>
  <c r="C11" i="26"/>
  <c r="A11" i="26"/>
  <c r="A5" i="26"/>
  <c r="A79" i="25" l="1"/>
  <c r="A78" i="25"/>
  <c r="A72" i="25"/>
  <c r="AF60" i="25"/>
  <c r="AA60" i="25"/>
  <c r="K60" i="25"/>
  <c r="F60" i="25"/>
  <c r="C60" i="25"/>
  <c r="A60" i="25"/>
  <c r="AF59" i="25"/>
  <c r="AA59" i="25"/>
  <c r="K59" i="25"/>
  <c r="F59" i="25"/>
  <c r="C59" i="25"/>
  <c r="A59" i="25"/>
  <c r="AF58" i="25"/>
  <c r="AA58" i="25"/>
  <c r="K58" i="25"/>
  <c r="F58" i="25"/>
  <c r="C58" i="25"/>
  <c r="A58" i="25"/>
  <c r="AF57" i="25"/>
  <c r="AA57" i="25"/>
  <c r="K57" i="25"/>
  <c r="F57" i="25"/>
  <c r="C57" i="25"/>
  <c r="A57" i="25"/>
  <c r="AF56" i="25"/>
  <c r="AA56" i="25"/>
  <c r="K56" i="25"/>
  <c r="F56" i="25"/>
  <c r="C56" i="25"/>
  <c r="A56" i="25"/>
  <c r="AF55" i="25"/>
  <c r="AA55" i="25"/>
  <c r="K55" i="25"/>
  <c r="F55" i="25"/>
  <c r="C55" i="25"/>
  <c r="A55" i="25"/>
  <c r="AF54" i="25"/>
  <c r="AA54" i="25"/>
  <c r="K54" i="25"/>
  <c r="F54" i="25"/>
  <c r="C54" i="25"/>
  <c r="A54" i="25"/>
  <c r="AF53" i="25"/>
  <c r="AA53" i="25"/>
  <c r="K53" i="25"/>
  <c r="F53" i="25"/>
  <c r="C53" i="25"/>
  <c r="A53" i="25"/>
  <c r="AF52" i="25"/>
  <c r="AA52" i="25"/>
  <c r="K52" i="25"/>
  <c r="F52" i="25"/>
  <c r="C52" i="25"/>
  <c r="A52" i="25"/>
  <c r="AF51" i="25"/>
  <c r="AA51" i="25"/>
  <c r="K51" i="25"/>
  <c r="F51" i="25"/>
  <c r="C51" i="25"/>
  <c r="A51" i="25"/>
  <c r="AF50" i="25"/>
  <c r="AA50" i="25"/>
  <c r="K50" i="25"/>
  <c r="F50" i="25"/>
  <c r="C50" i="25"/>
  <c r="A50" i="25"/>
  <c r="AF49" i="25"/>
  <c r="AA49" i="25"/>
  <c r="K49" i="25"/>
  <c r="F49" i="25"/>
  <c r="C49" i="25"/>
  <c r="A49" i="25"/>
  <c r="AF48" i="25"/>
  <c r="AA48" i="25"/>
  <c r="K48" i="25"/>
  <c r="F48" i="25"/>
  <c r="C48" i="25"/>
  <c r="A48" i="25"/>
  <c r="AF47" i="25"/>
  <c r="AA47" i="25"/>
  <c r="K47" i="25"/>
  <c r="F47" i="25"/>
  <c r="C47" i="25"/>
  <c r="A47" i="25"/>
  <c r="AF46" i="25"/>
  <c r="AA46" i="25"/>
  <c r="K46" i="25"/>
  <c r="F46" i="25"/>
  <c r="C46" i="25"/>
  <c r="A46" i="25"/>
  <c r="AA45" i="25"/>
  <c r="AF44" i="25"/>
  <c r="AA44" i="25"/>
  <c r="AA43" i="25"/>
  <c r="AF42" i="25"/>
  <c r="AA42" i="25"/>
  <c r="K42" i="25"/>
  <c r="F42" i="25"/>
  <c r="C42" i="25"/>
  <c r="A42" i="25"/>
  <c r="AF41" i="25"/>
  <c r="AA41" i="25"/>
  <c r="K41" i="25"/>
  <c r="F41" i="25"/>
  <c r="C41" i="25"/>
  <c r="A41" i="25"/>
  <c r="AF40" i="25"/>
  <c r="AA40" i="25"/>
  <c r="K40" i="25"/>
  <c r="F40" i="25"/>
  <c r="C40" i="25"/>
  <c r="A40" i="25"/>
  <c r="AF39" i="25"/>
  <c r="AA39" i="25"/>
  <c r="K39" i="25"/>
  <c r="F39" i="25"/>
  <c r="C39" i="25"/>
  <c r="A39" i="25"/>
  <c r="AF38" i="25"/>
  <c r="AA38" i="25"/>
  <c r="K38" i="25"/>
  <c r="F38" i="25"/>
  <c r="C38" i="25"/>
  <c r="A38" i="25"/>
  <c r="AF37" i="25"/>
  <c r="AA37" i="25"/>
  <c r="K37" i="25"/>
  <c r="F37" i="25"/>
  <c r="C37" i="25"/>
  <c r="A37" i="25"/>
  <c r="AF36" i="25"/>
  <c r="AA36" i="25"/>
  <c r="K36" i="25"/>
  <c r="F36" i="25"/>
  <c r="C36" i="25"/>
  <c r="A36" i="25"/>
  <c r="AF35" i="25"/>
  <c r="AA35" i="25"/>
  <c r="K35" i="25"/>
  <c r="F35" i="25"/>
  <c r="C35" i="25"/>
  <c r="A35" i="25"/>
  <c r="AF34" i="25"/>
  <c r="AA34" i="25"/>
  <c r="K34" i="25"/>
  <c r="F34" i="25"/>
  <c r="C34" i="25"/>
  <c r="A34" i="25"/>
  <c r="AF33" i="25"/>
  <c r="AA33" i="25"/>
  <c r="K33" i="25"/>
  <c r="F33" i="25"/>
  <c r="C33" i="25"/>
  <c r="A33" i="25"/>
  <c r="AF32" i="25"/>
  <c r="AA32" i="25"/>
  <c r="K32" i="25"/>
  <c r="F32" i="25"/>
  <c r="C32" i="25"/>
  <c r="A32" i="25"/>
  <c r="AF31" i="25"/>
  <c r="AA31" i="25"/>
  <c r="K31" i="25"/>
  <c r="F31" i="25"/>
  <c r="C31" i="25"/>
  <c r="A31" i="25"/>
  <c r="AF30" i="25"/>
  <c r="AA30" i="25"/>
  <c r="K30" i="25"/>
  <c r="F30" i="25"/>
  <c r="C30" i="25"/>
  <c r="A30" i="25"/>
  <c r="AF29" i="25"/>
  <c r="AA29" i="25"/>
  <c r="K29" i="25"/>
  <c r="F29" i="25"/>
  <c r="C29" i="25"/>
  <c r="A29" i="25"/>
  <c r="AF28" i="25"/>
  <c r="AA28" i="25"/>
  <c r="K28" i="25"/>
  <c r="F28" i="25"/>
  <c r="C28" i="25"/>
  <c r="A28" i="25"/>
  <c r="AF27" i="25"/>
  <c r="AA27" i="25"/>
  <c r="K27" i="25"/>
  <c r="F27" i="25"/>
  <c r="C27" i="25"/>
  <c r="A27" i="25"/>
  <c r="AF26" i="25"/>
  <c r="AA26" i="25"/>
  <c r="K26" i="25"/>
  <c r="F26" i="25"/>
  <c r="C26" i="25"/>
  <c r="A26" i="25"/>
  <c r="AF25" i="25"/>
  <c r="AA25" i="25"/>
  <c r="K25" i="25"/>
  <c r="F25" i="25"/>
  <c r="C25" i="25"/>
  <c r="A25" i="25"/>
  <c r="AA24" i="25"/>
  <c r="K24" i="25"/>
  <c r="F24" i="25"/>
  <c r="C24" i="25"/>
  <c r="A24" i="25"/>
  <c r="AA23" i="25"/>
  <c r="K23" i="25"/>
  <c r="F23" i="25"/>
  <c r="C23" i="25"/>
  <c r="A23" i="25"/>
  <c r="AA22" i="25"/>
  <c r="K22" i="25"/>
  <c r="F22" i="25"/>
  <c r="C22" i="25"/>
  <c r="A22" i="25"/>
  <c r="AA21" i="25"/>
  <c r="K21" i="25"/>
  <c r="F21" i="25"/>
  <c r="C21" i="25"/>
  <c r="A21" i="25"/>
  <c r="AA20" i="25"/>
  <c r="K20" i="25"/>
  <c r="F20" i="25"/>
  <c r="C20" i="25"/>
  <c r="A20" i="25"/>
  <c r="AA19" i="25"/>
  <c r="K19" i="25"/>
  <c r="F19" i="25"/>
  <c r="C19" i="25"/>
  <c r="A19" i="25"/>
  <c r="AA18" i="25"/>
  <c r="K18" i="25"/>
  <c r="F18" i="25"/>
  <c r="C18" i="25"/>
  <c r="A18" i="25"/>
  <c r="AA17" i="25"/>
  <c r="K17" i="25"/>
  <c r="F17" i="25"/>
  <c r="C17" i="25"/>
  <c r="A17" i="25"/>
  <c r="AA16" i="25"/>
  <c r="K16" i="25"/>
  <c r="F16" i="25"/>
  <c r="C16" i="25"/>
  <c r="A16" i="25"/>
  <c r="AA15" i="25"/>
  <c r="K15" i="25"/>
  <c r="F15" i="25"/>
  <c r="C15" i="25"/>
  <c r="A15" i="25"/>
  <c r="AA14" i="25"/>
  <c r="K14" i="25"/>
  <c r="F14" i="25"/>
  <c r="C14" i="25"/>
  <c r="A14" i="25"/>
  <c r="AA13" i="25"/>
  <c r="K13" i="25"/>
  <c r="F13" i="25"/>
  <c r="C13" i="25"/>
  <c r="A13" i="25"/>
  <c r="AA12" i="25"/>
  <c r="K12" i="25"/>
  <c r="F12" i="25"/>
  <c r="C12" i="25"/>
  <c r="A12" i="25"/>
  <c r="AF11" i="25"/>
  <c r="AA11" i="25"/>
  <c r="K11" i="25"/>
  <c r="F11" i="25"/>
  <c r="C11" i="25"/>
  <c r="A11" i="25"/>
  <c r="A5" i="25"/>
  <c r="H15" i="5" l="1"/>
  <c r="AE9" i="5"/>
  <c r="N9" i="5"/>
  <c r="C6" i="14"/>
  <c r="F11" i="18"/>
  <c r="A16" i="18"/>
  <c r="A98" i="5" l="1"/>
  <c r="A73" i="7"/>
  <c r="F31" i="22" l="1"/>
  <c r="AF16" i="6"/>
  <c r="AF47" i="5"/>
  <c r="A36" i="4"/>
  <c r="AF15" i="26"/>
  <c r="AF15" i="25"/>
  <c r="A10" i="24"/>
  <c r="N48" i="24" s="1"/>
  <c r="S58" i="24"/>
  <c r="S56" i="24"/>
  <c r="A55" i="24"/>
  <c r="A54" i="24"/>
  <c r="P34" i="24"/>
  <c r="V31" i="24"/>
  <c r="R31" i="24"/>
  <c r="A29" i="24"/>
  <c r="A27" i="24"/>
  <c r="A33" i="24" s="1"/>
  <c r="P19" i="24"/>
  <c r="T58" i="24" s="1"/>
  <c r="V18" i="24"/>
  <c r="R18" i="24"/>
  <c r="V55" i="24" s="1"/>
  <c r="A17" i="24"/>
  <c r="L24" i="24" s="1"/>
  <c r="N16" i="24"/>
  <c r="J16" i="24"/>
  <c r="Z15" i="24"/>
  <c r="V9" i="24"/>
  <c r="B25" i="24" s="1"/>
  <c r="S57" i="23" l="1"/>
  <c r="S55" i="23"/>
  <c r="P34" i="23"/>
  <c r="V31" i="23"/>
  <c r="R31" i="23"/>
  <c r="A29" i="23"/>
  <c r="A27" i="23"/>
  <c r="A33" i="23" s="1"/>
  <c r="P19" i="23"/>
  <c r="T57" i="23" s="1"/>
  <c r="V18" i="23"/>
  <c r="R18" i="23"/>
  <c r="V54" i="23" s="1"/>
  <c r="A10" i="23"/>
  <c r="N47" i="23" s="1"/>
  <c r="W9" i="23"/>
  <c r="B25" i="23" s="1"/>
  <c r="A54" i="23"/>
  <c r="A53" i="23"/>
  <c r="A17" i="23"/>
  <c r="L24" i="23" s="1"/>
  <c r="N16" i="23"/>
  <c r="J16" i="23"/>
  <c r="Z15" i="23"/>
  <c r="B27" i="13" l="1"/>
  <c r="A41" i="4" l="1"/>
  <c r="AF24" i="26"/>
  <c r="AF24" i="25"/>
  <c r="AF23" i="26"/>
  <c r="AF23" i="25"/>
  <c r="AF22" i="26"/>
  <c r="AF22" i="25"/>
  <c r="AF21" i="26"/>
  <c r="AF21" i="25"/>
  <c r="F24" i="22"/>
  <c r="D24" i="22"/>
  <c r="B24" i="22"/>
  <c r="F23" i="22"/>
  <c r="F13" i="22"/>
  <c r="A118" i="22"/>
  <c r="A114" i="22"/>
  <c r="A105" i="22"/>
  <c r="A104" i="22"/>
  <c r="A103" i="22"/>
  <c r="A102" i="22"/>
  <c r="A101" i="22"/>
  <c r="A100" i="22"/>
  <c r="A99" i="22"/>
  <c r="A98" i="22"/>
  <c r="A97" i="22"/>
  <c r="A96" i="22"/>
  <c r="A95" i="22"/>
  <c r="A94" i="22"/>
  <c r="F93" i="22"/>
  <c r="B93" i="22"/>
  <c r="A93" i="22"/>
  <c r="F92" i="22"/>
  <c r="B92" i="22"/>
  <c r="A92" i="22"/>
  <c r="F91" i="22"/>
  <c r="B91" i="22"/>
  <c r="A91" i="22"/>
  <c r="F90" i="22"/>
  <c r="B90" i="22"/>
  <c r="A90" i="22"/>
  <c r="F89" i="22"/>
  <c r="B89" i="22"/>
  <c r="A89" i="22"/>
  <c r="F88" i="22"/>
  <c r="B88" i="22"/>
  <c r="A88" i="22"/>
  <c r="F87" i="22"/>
  <c r="B87" i="22"/>
  <c r="A87" i="22"/>
  <c r="F86" i="22"/>
  <c r="B86" i="22"/>
  <c r="A86" i="22"/>
  <c r="F85" i="22"/>
  <c r="B85" i="22"/>
  <c r="A85" i="22"/>
  <c r="F84" i="22"/>
  <c r="B84" i="22"/>
  <c r="A84" i="22"/>
  <c r="F83" i="22"/>
  <c r="B83" i="22"/>
  <c r="A83" i="22"/>
  <c r="F82" i="22"/>
  <c r="B82" i="22"/>
  <c r="A82" i="22"/>
  <c r="F81" i="22"/>
  <c r="B81" i="22"/>
  <c r="A81" i="22"/>
  <c r="F80" i="22"/>
  <c r="B80" i="22"/>
  <c r="A80" i="22"/>
  <c r="F79" i="22"/>
  <c r="B79" i="22"/>
  <c r="A79" i="22"/>
  <c r="F78" i="22"/>
  <c r="B78" i="22"/>
  <c r="A78" i="22"/>
  <c r="F77" i="22"/>
  <c r="B77" i="22"/>
  <c r="A77" i="22"/>
  <c r="F76" i="22"/>
  <c r="B76" i="22"/>
  <c r="A76" i="22"/>
  <c r="F75" i="22"/>
  <c r="B75" i="22"/>
  <c r="A75" i="22"/>
  <c r="F74" i="22"/>
  <c r="B74" i="22"/>
  <c r="A74" i="22"/>
  <c r="F73" i="22"/>
  <c r="E73" i="22"/>
  <c r="B73" i="22"/>
  <c r="A73" i="22"/>
  <c r="F72" i="22"/>
  <c r="E72" i="22"/>
  <c r="B72" i="22"/>
  <c r="A72" i="22"/>
  <c r="F71" i="22"/>
  <c r="E71" i="22"/>
  <c r="B71" i="22"/>
  <c r="A71" i="22"/>
  <c r="F70" i="22"/>
  <c r="E70" i="22"/>
  <c r="B70" i="22"/>
  <c r="A70" i="22"/>
  <c r="F69" i="22"/>
  <c r="E69" i="22"/>
  <c r="B69" i="22"/>
  <c r="A69" i="22"/>
  <c r="F68" i="22"/>
  <c r="E68" i="22"/>
  <c r="B68" i="22"/>
  <c r="A68" i="22"/>
  <c r="F67" i="22"/>
  <c r="E67" i="22"/>
  <c r="B67" i="22"/>
  <c r="A67" i="22"/>
  <c r="F66" i="22"/>
  <c r="E66" i="22"/>
  <c r="B66" i="22"/>
  <c r="A66" i="22"/>
  <c r="F65" i="22"/>
  <c r="E65" i="22"/>
  <c r="B65" i="22"/>
  <c r="A65" i="22"/>
  <c r="F64" i="22"/>
  <c r="E64" i="22"/>
  <c r="B64" i="22"/>
  <c r="A64" i="22"/>
  <c r="F63" i="22"/>
  <c r="E63" i="22"/>
  <c r="B63" i="22"/>
  <c r="A63" i="22"/>
  <c r="F62" i="22"/>
  <c r="E62" i="22"/>
  <c r="B62" i="22"/>
  <c r="A62" i="22"/>
  <c r="E61" i="22"/>
  <c r="B61" i="22"/>
  <c r="A61" i="22"/>
  <c r="F60" i="22"/>
  <c r="E60" i="22"/>
  <c r="B60" i="22"/>
  <c r="A60" i="22"/>
  <c r="E59" i="22"/>
  <c r="B59" i="22"/>
  <c r="A59" i="22"/>
  <c r="F58" i="22"/>
  <c r="E58" i="22"/>
  <c r="B58" i="22"/>
  <c r="A58" i="22"/>
  <c r="F57" i="22"/>
  <c r="E57" i="22"/>
  <c r="B57" i="22"/>
  <c r="A57" i="22"/>
  <c r="F56" i="22"/>
  <c r="E56" i="22"/>
  <c r="B56" i="22"/>
  <c r="A56" i="22"/>
  <c r="F55" i="22"/>
  <c r="E55" i="22"/>
  <c r="B55" i="22"/>
  <c r="A55" i="22"/>
  <c r="F54" i="22"/>
  <c r="E54" i="22"/>
  <c r="B54" i="22"/>
  <c r="A54" i="22"/>
  <c r="F53" i="22"/>
  <c r="E53" i="22"/>
  <c r="B53" i="22"/>
  <c r="A53" i="22"/>
  <c r="F52" i="22"/>
  <c r="E52" i="22"/>
  <c r="B52" i="22"/>
  <c r="A52" i="22"/>
  <c r="F51" i="22"/>
  <c r="E51" i="22"/>
  <c r="B51" i="22"/>
  <c r="A51" i="22"/>
  <c r="F50" i="22"/>
  <c r="E50" i="22"/>
  <c r="B50" i="22"/>
  <c r="A50" i="22"/>
  <c r="F49" i="22"/>
  <c r="E49" i="22"/>
  <c r="B49" i="22"/>
  <c r="A49" i="22"/>
  <c r="F48" i="22"/>
  <c r="E48" i="22"/>
  <c r="B48" i="22"/>
  <c r="A48" i="22"/>
  <c r="F47" i="22"/>
  <c r="E47" i="22"/>
  <c r="B47" i="22"/>
  <c r="A47" i="22"/>
  <c r="F46" i="22"/>
  <c r="E46" i="22"/>
  <c r="B46" i="22"/>
  <c r="A46" i="22"/>
  <c r="F45" i="22"/>
  <c r="E45" i="22"/>
  <c r="B45" i="22"/>
  <c r="A45" i="22"/>
  <c r="F44" i="22"/>
  <c r="E44" i="22"/>
  <c r="B44" i="22"/>
  <c r="A44" i="22"/>
  <c r="F43" i="22"/>
  <c r="E43" i="22"/>
  <c r="B43" i="22"/>
  <c r="A43" i="22"/>
  <c r="F42" i="22"/>
  <c r="E42" i="22"/>
  <c r="B42" i="22"/>
  <c r="A42" i="22"/>
  <c r="F41" i="22"/>
  <c r="E41" i="22"/>
  <c r="B41" i="22"/>
  <c r="A41" i="22"/>
  <c r="F40" i="22"/>
  <c r="E40" i="22"/>
  <c r="B40" i="22"/>
  <c r="A40" i="22"/>
  <c r="F39" i="22"/>
  <c r="E39" i="22"/>
  <c r="B39" i="22"/>
  <c r="F38" i="22"/>
  <c r="E38" i="22"/>
  <c r="B38" i="22"/>
  <c r="F36" i="22"/>
  <c r="E36" i="22"/>
  <c r="B36" i="22"/>
  <c r="F19" i="22"/>
  <c r="D19" i="22"/>
  <c r="B19" i="22"/>
  <c r="F18" i="22"/>
  <c r="C18" i="22"/>
  <c r="E92" i="13" l="1"/>
  <c r="E15" i="22" s="1"/>
  <c r="B38" i="13" l="1"/>
  <c r="AF20" i="26" l="1"/>
  <c r="AF20" i="25"/>
  <c r="B43" i="13"/>
  <c r="B41" i="13"/>
  <c r="A137" i="5" s="1"/>
  <c r="B40" i="13"/>
  <c r="F32" i="22" l="1"/>
  <c r="AF17" i="6"/>
  <c r="AF48" i="5"/>
  <c r="AF17" i="26"/>
  <c r="AF17" i="25"/>
  <c r="AF19" i="26"/>
  <c r="AF19" i="25"/>
  <c r="AF16" i="26"/>
  <c r="AF16" i="25"/>
  <c r="AF18" i="26"/>
  <c r="AF18" i="25"/>
  <c r="H9" i="19"/>
  <c r="H14" i="5"/>
  <c r="AI24" i="24"/>
  <c r="AI24" i="23"/>
  <c r="AF43" i="26" l="1"/>
  <c r="F30" i="22" l="1"/>
  <c r="AF15" i="6"/>
  <c r="AF46" i="5"/>
  <c r="F29" i="22"/>
  <c r="AF14" i="6"/>
  <c r="AF45" i="5"/>
  <c r="AF13" i="26"/>
  <c r="AF13" i="25"/>
  <c r="AF14" i="26"/>
  <c r="AF14" i="25"/>
  <c r="F65" i="26"/>
  <c r="AF45" i="26"/>
  <c r="A66" i="26"/>
  <c r="AF13" i="6" l="1"/>
  <c r="AF44" i="5"/>
  <c r="AF87" i="5"/>
  <c r="AF12" i="26"/>
  <c r="AF61" i="26" s="1"/>
  <c r="AF63" i="26" s="1"/>
  <c r="AF12" i="25"/>
  <c r="Q28" i="23"/>
  <c r="Q28" i="24"/>
  <c r="F28" i="22"/>
  <c r="F107" i="22" s="1"/>
  <c r="F109" i="22" s="1"/>
  <c r="AF33" i="6"/>
  <c r="AF34" i="6"/>
  <c r="AF35" i="6"/>
  <c r="AF36" i="6"/>
  <c r="AF37" i="6"/>
  <c r="AF38" i="6"/>
  <c r="AF39" i="6"/>
  <c r="AF40" i="6"/>
  <c r="AF41" i="6"/>
  <c r="AF42" i="6"/>
  <c r="AF46" i="6"/>
  <c r="AF47" i="6"/>
  <c r="AF48" i="6"/>
  <c r="AF49" i="6"/>
  <c r="AF50" i="6"/>
  <c r="AF51" i="6"/>
  <c r="AF52" i="6"/>
  <c r="AF53" i="6"/>
  <c r="AF54" i="6"/>
  <c r="AF55" i="6"/>
  <c r="AF56" i="6"/>
  <c r="AF57" i="6"/>
  <c r="AF58" i="6"/>
  <c r="AF59" i="6"/>
  <c r="AF60"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K33" i="6"/>
  <c r="K34" i="6"/>
  <c r="K35" i="6"/>
  <c r="K36" i="6"/>
  <c r="K37" i="6"/>
  <c r="K38" i="6"/>
  <c r="K39" i="6"/>
  <c r="K40" i="6"/>
  <c r="K41" i="6"/>
  <c r="K42" i="6"/>
  <c r="K46" i="6"/>
  <c r="K47" i="6"/>
  <c r="K48" i="6"/>
  <c r="K49" i="6"/>
  <c r="K50" i="6"/>
  <c r="K51" i="6"/>
  <c r="K52" i="6"/>
  <c r="K53" i="6"/>
  <c r="K54" i="6"/>
  <c r="K55" i="6"/>
  <c r="K56" i="6"/>
  <c r="K57" i="6"/>
  <c r="K58" i="6"/>
  <c r="K59" i="6"/>
  <c r="K60" i="6"/>
  <c r="F46" i="6"/>
  <c r="F47" i="6"/>
  <c r="F48" i="6"/>
  <c r="F49" i="6"/>
  <c r="F50" i="6"/>
  <c r="F51" i="6"/>
  <c r="F52" i="6"/>
  <c r="F53" i="6"/>
  <c r="F54" i="6"/>
  <c r="F55" i="6"/>
  <c r="F56" i="6"/>
  <c r="F57" i="6"/>
  <c r="F58" i="6"/>
  <c r="F59" i="6"/>
  <c r="F60" i="6"/>
  <c r="C33" i="6"/>
  <c r="C34" i="6"/>
  <c r="C35" i="6"/>
  <c r="C36" i="6"/>
  <c r="C37" i="6"/>
  <c r="C38" i="6"/>
  <c r="C39" i="6"/>
  <c r="C40" i="6"/>
  <c r="C41" i="6"/>
  <c r="C42" i="6"/>
  <c r="C46" i="6"/>
  <c r="C47" i="6"/>
  <c r="C48" i="6"/>
  <c r="C49" i="6"/>
  <c r="C50" i="6"/>
  <c r="C51" i="6"/>
  <c r="C52" i="6"/>
  <c r="C53" i="6"/>
  <c r="C54" i="6"/>
  <c r="C55" i="6"/>
  <c r="C56" i="6"/>
  <c r="C57" i="6"/>
  <c r="C58" i="6"/>
  <c r="C59" i="6"/>
  <c r="C60" i="6"/>
  <c r="A36" i="6"/>
  <c r="A37" i="6"/>
  <c r="A38" i="6"/>
  <c r="A39" i="6"/>
  <c r="A40" i="6"/>
  <c r="A41" i="6"/>
  <c r="A42" i="6"/>
  <c r="A46" i="6"/>
  <c r="A47" i="6"/>
  <c r="A48" i="6"/>
  <c r="A49" i="6"/>
  <c r="A50" i="6"/>
  <c r="A51" i="6"/>
  <c r="A52" i="6"/>
  <c r="A53" i="6"/>
  <c r="A54" i="6"/>
  <c r="A55" i="6"/>
  <c r="A56" i="6"/>
  <c r="A57" i="6"/>
  <c r="A58" i="6"/>
  <c r="A59" i="6"/>
  <c r="A60" i="6"/>
  <c r="AF71" i="5"/>
  <c r="AF72" i="5"/>
  <c r="AF73" i="5"/>
  <c r="AF74" i="5"/>
  <c r="AF78" i="5"/>
  <c r="AF79" i="5"/>
  <c r="AF80" i="5"/>
  <c r="AF81" i="5"/>
  <c r="AF82" i="5"/>
  <c r="AF83" i="5"/>
  <c r="AF84" i="5"/>
  <c r="AF85" i="5"/>
  <c r="AF86" i="5"/>
  <c r="AF88" i="5"/>
  <c r="AA68" i="5"/>
  <c r="AA69" i="5"/>
  <c r="AA70" i="5"/>
  <c r="AA71" i="5"/>
  <c r="AA72" i="5"/>
  <c r="AA73" i="5"/>
  <c r="AA74" i="5"/>
  <c r="AA75" i="5"/>
  <c r="AA76" i="5"/>
  <c r="AA78" i="5"/>
  <c r="AA79" i="5"/>
  <c r="AA80" i="5"/>
  <c r="AA81" i="5"/>
  <c r="AA82" i="5"/>
  <c r="AA83" i="5"/>
  <c r="AA84" i="5"/>
  <c r="AA85" i="5"/>
  <c r="AA86" i="5"/>
  <c r="K72" i="5"/>
  <c r="K73" i="5"/>
  <c r="K74" i="5"/>
  <c r="K78" i="5"/>
  <c r="K79" i="5"/>
  <c r="K80" i="5"/>
  <c r="K81" i="5"/>
  <c r="K82" i="5"/>
  <c r="K83" i="5"/>
  <c r="K84" i="5"/>
  <c r="K85" i="5"/>
  <c r="K86" i="5"/>
  <c r="F73" i="5"/>
  <c r="F74" i="5"/>
  <c r="F78" i="5"/>
  <c r="F79" i="5"/>
  <c r="F80" i="5"/>
  <c r="F81" i="5"/>
  <c r="F82" i="5"/>
  <c r="F83" i="5"/>
  <c r="F84" i="5"/>
  <c r="F85" i="5"/>
  <c r="F86" i="5"/>
  <c r="C73" i="5"/>
  <c r="C74" i="5"/>
  <c r="C78" i="5"/>
  <c r="C79" i="5"/>
  <c r="C80" i="5"/>
  <c r="C81" i="5"/>
  <c r="C82" i="5"/>
  <c r="C83" i="5"/>
  <c r="C84" i="5"/>
  <c r="C85" i="5"/>
  <c r="C86" i="5"/>
  <c r="A71" i="5"/>
  <c r="A72" i="5"/>
  <c r="A73" i="5"/>
  <c r="A74" i="5"/>
  <c r="A78" i="5"/>
  <c r="A79" i="5"/>
  <c r="A80" i="5"/>
  <c r="A81" i="5"/>
  <c r="A82" i="5"/>
  <c r="A83" i="5"/>
  <c r="A84" i="5"/>
  <c r="A85" i="5"/>
  <c r="A86" i="5"/>
  <c r="A44" i="5"/>
  <c r="AF59" i="19"/>
  <c r="AF61" i="19"/>
  <c r="AF62" i="19"/>
  <c r="AF64" i="19"/>
  <c r="AF65" i="19"/>
  <c r="AF66" i="19"/>
  <c r="AF67" i="19"/>
  <c r="AF68" i="19"/>
  <c r="AF69" i="19"/>
  <c r="AF70" i="19"/>
  <c r="AF71" i="19"/>
  <c r="AF72" i="19"/>
  <c r="AF73" i="19"/>
  <c r="AF74" i="19"/>
  <c r="AF75" i="19"/>
  <c r="AF76" i="19"/>
  <c r="AF77" i="19"/>
  <c r="AF81" i="19"/>
  <c r="AF82" i="19"/>
  <c r="AF83"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K48" i="19"/>
  <c r="K49" i="19"/>
  <c r="K50" i="19"/>
  <c r="K51" i="19"/>
  <c r="K52" i="19"/>
  <c r="K53" i="19"/>
  <c r="K54" i="19"/>
  <c r="K55" i="19"/>
  <c r="K56" i="19"/>
  <c r="K57" i="19"/>
  <c r="K58" i="19"/>
  <c r="K59" i="19"/>
  <c r="K60" i="19"/>
  <c r="K61" i="19"/>
  <c r="K62" i="19"/>
  <c r="K63" i="19"/>
  <c r="K64" i="19"/>
  <c r="K65" i="19"/>
  <c r="K66" i="19"/>
  <c r="K67" i="19"/>
  <c r="K68" i="19"/>
  <c r="K69" i="19"/>
  <c r="K70" i="19"/>
  <c r="K71" i="19"/>
  <c r="K72" i="19"/>
  <c r="K73" i="19"/>
  <c r="K74" i="19"/>
  <c r="K75" i="19"/>
  <c r="K76" i="19"/>
  <c r="K77" i="19"/>
  <c r="K81" i="19"/>
  <c r="K82" i="19"/>
  <c r="K83" i="19"/>
  <c r="F48" i="19"/>
  <c r="F49" i="19"/>
  <c r="F50" i="19"/>
  <c r="F51" i="19"/>
  <c r="F52" i="19"/>
  <c r="F53" i="19"/>
  <c r="F54" i="19"/>
  <c r="F55" i="19"/>
  <c r="F56" i="19"/>
  <c r="F57" i="19"/>
  <c r="F58" i="19"/>
  <c r="F59" i="19"/>
  <c r="F60" i="19"/>
  <c r="F61" i="19"/>
  <c r="F62" i="19"/>
  <c r="F63" i="19"/>
  <c r="F64" i="19"/>
  <c r="F65" i="19"/>
  <c r="F66" i="19"/>
  <c r="F67" i="19"/>
  <c r="F68" i="19"/>
  <c r="F69" i="19"/>
  <c r="F70" i="19"/>
  <c r="F71" i="19"/>
  <c r="F72" i="19"/>
  <c r="F73" i="19"/>
  <c r="F74" i="19"/>
  <c r="F75" i="19"/>
  <c r="F76" i="19"/>
  <c r="F77" i="19"/>
  <c r="F81" i="19"/>
  <c r="F82" i="19"/>
  <c r="F83"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81" i="19"/>
  <c r="C82" i="19"/>
  <c r="C83"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81" i="19"/>
  <c r="A82" i="19"/>
  <c r="A83" i="19"/>
  <c r="K47" i="19"/>
  <c r="F47" i="19"/>
  <c r="C47" i="19"/>
  <c r="A47" i="19"/>
  <c r="K25" i="2"/>
  <c r="K26" i="2"/>
  <c r="K28" i="2"/>
  <c r="F26" i="2"/>
  <c r="F28" i="2"/>
  <c r="C25" i="2"/>
  <c r="C26" i="2"/>
  <c r="C28" i="2"/>
  <c r="K63" i="12"/>
  <c r="K64" i="12"/>
  <c r="K65" i="12"/>
  <c r="AF58" i="19"/>
  <c r="AF43" i="25" l="1"/>
  <c r="AF44" i="6"/>
  <c r="AF60" i="19"/>
  <c r="AF78" i="19"/>
  <c r="AF43" i="6"/>
  <c r="AF75" i="5"/>
  <c r="E27" i="13"/>
  <c r="A38" i="2" s="1"/>
  <c r="F65" i="25" l="1"/>
  <c r="AF45" i="25"/>
  <c r="AF61" i="25" s="1"/>
  <c r="AF63" i="25" s="1"/>
  <c r="AF79" i="19"/>
  <c r="AF76" i="5"/>
  <c r="AF63" i="19"/>
  <c r="A5" i="6"/>
  <c r="A11" i="6"/>
  <c r="C11" i="6"/>
  <c r="F11" i="6"/>
  <c r="K11" i="6"/>
  <c r="AA11" i="6"/>
  <c r="AF11" i="6"/>
  <c r="A72" i="6"/>
  <c r="A78" i="6"/>
  <c r="A79" i="6"/>
  <c r="AF80" i="19" l="1"/>
  <c r="AF45" i="6"/>
  <c r="AF84" i="19"/>
  <c r="A38" i="7"/>
  <c r="I22" i="7"/>
  <c r="I16" i="7"/>
  <c r="I9" i="7"/>
  <c r="I6" i="7"/>
  <c r="I4" i="7"/>
  <c r="A40" i="7" s="1"/>
  <c r="AF89" i="5" l="1"/>
  <c r="AF61" i="6"/>
  <c r="A63" i="7"/>
  <c r="A50" i="7"/>
  <c r="T83" i="7"/>
  <c r="T80" i="7"/>
  <c r="A52" i="4"/>
  <c r="A42" i="4"/>
  <c r="C26" i="14" l="1"/>
  <c r="C24" i="14"/>
  <c r="A15" i="14"/>
  <c r="C22" i="14"/>
  <c r="A56" i="3"/>
  <c r="A23" i="18"/>
  <c r="H11" i="18"/>
  <c r="Z209" i="2"/>
  <c r="Z207" i="2"/>
  <c r="Z213" i="2"/>
  <c r="Z215" i="2"/>
  <c r="Z219" i="2"/>
  <c r="A228" i="2"/>
  <c r="A229" i="2"/>
  <c r="A94" i="2"/>
  <c r="K12" i="2"/>
  <c r="F12" i="2"/>
  <c r="C12" i="2"/>
  <c r="A12" i="2"/>
  <c r="D199" i="12"/>
  <c r="U129" i="12"/>
  <c r="U130" i="12"/>
  <c r="U131" i="12"/>
  <c r="U132" i="12"/>
  <c r="B132" i="12"/>
  <c r="B131" i="12"/>
  <c r="B130" i="12"/>
  <c r="B129" i="12"/>
  <c r="I95" i="12"/>
  <c r="I94" i="12"/>
  <c r="U77" i="12" l="1"/>
  <c r="U76" i="12"/>
  <c r="F75" i="12"/>
  <c r="D73" i="12"/>
  <c r="K47" i="12"/>
  <c r="F47" i="12"/>
  <c r="C47" i="12"/>
  <c r="A47" i="12"/>
  <c r="A180" i="19"/>
  <c r="S183" i="19"/>
  <c r="A179" i="19"/>
  <c r="V180" i="19"/>
  <c r="AF45" i="19"/>
  <c r="AA45" i="19"/>
  <c r="K45" i="19"/>
  <c r="F45" i="19"/>
  <c r="C45" i="19"/>
  <c r="A45" i="19"/>
  <c r="H4" i="19"/>
  <c r="H6" i="19"/>
  <c r="H10" i="19"/>
  <c r="H12" i="19"/>
  <c r="A110" i="19" s="1"/>
  <c r="L15" i="19"/>
  <c r="H14" i="19"/>
  <c r="H15" i="19"/>
  <c r="Z211" i="2" l="1"/>
  <c r="Z205" i="2"/>
  <c r="I18" i="7" l="1"/>
  <c r="Z217" i="2" l="1"/>
  <c r="Z201" i="2" l="1"/>
  <c r="A79" i="7" l="1"/>
  <c r="B91" i="13"/>
  <c r="L14" i="19" l="1"/>
  <c r="A2" i="19"/>
  <c r="D87" i="13"/>
  <c r="A3" i="4" s="1"/>
  <c r="B95" i="13"/>
  <c r="T34" i="24" l="1"/>
  <c r="T34" i="23"/>
  <c r="I13" i="7"/>
  <c r="A34" i="3"/>
  <c r="A35" i="3"/>
  <c r="A36" i="3"/>
  <c r="A37" i="3"/>
  <c r="A38" i="3"/>
  <c r="A39" i="3"/>
  <c r="A33" i="3"/>
  <c r="A25" i="5" l="1"/>
  <c r="E68" i="26"/>
  <c r="E68" i="25"/>
  <c r="F11" i="5"/>
  <c r="A19" i="24"/>
  <c r="AA34" i="24" s="1"/>
  <c r="A19" i="23"/>
  <c r="AA34" i="23" s="1"/>
  <c r="C23" i="22"/>
  <c r="E68" i="6"/>
  <c r="R179" i="19"/>
  <c r="I8" i="7"/>
  <c r="S82" i="7"/>
  <c r="B20" i="4"/>
  <c r="A33" i="4" s="1"/>
  <c r="H4" i="3"/>
  <c r="C12" i="14"/>
  <c r="B11" i="18"/>
  <c r="R182" i="19"/>
  <c r="H5" i="19"/>
  <c r="A20" i="19" l="1"/>
  <c r="A18" i="24"/>
  <c r="S54" i="24" s="1"/>
  <c r="A18" i="23"/>
  <c r="S53" i="23" s="1"/>
  <c r="S57" i="24"/>
  <c r="S56" i="23"/>
  <c r="S79" i="7"/>
  <c r="R141" i="5"/>
  <c r="S142" i="5" l="1"/>
  <c r="BO14" i="3" l="1"/>
  <c r="CX14" i="3"/>
  <c r="E20" i="16" l="1"/>
  <c r="E21" i="16"/>
  <c r="E22" i="16"/>
  <c r="E23" i="16"/>
  <c r="E24" i="16"/>
  <c r="E25" i="16"/>
  <c r="E26" i="16"/>
  <c r="E27" i="16"/>
  <c r="E28" i="16"/>
  <c r="E29" i="16"/>
  <c r="E30" i="16"/>
  <c r="E31" i="16"/>
  <c r="E32" i="16"/>
  <c r="E33" i="16"/>
  <c r="B20" i="16"/>
  <c r="B21" i="16"/>
  <c r="B22" i="16"/>
  <c r="B23" i="16"/>
  <c r="B24" i="16"/>
  <c r="B25" i="16"/>
  <c r="B26" i="16"/>
  <c r="B27" i="16"/>
  <c r="B28" i="16"/>
  <c r="B29" i="16"/>
  <c r="B30" i="16"/>
  <c r="B31" i="16"/>
  <c r="B32" i="16"/>
  <c r="B33" i="16"/>
  <c r="B34" i="16"/>
  <c r="A20" i="16"/>
  <c r="A21" i="16"/>
  <c r="A22" i="16"/>
  <c r="A23" i="16"/>
  <c r="A24" i="16"/>
  <c r="A25" i="16"/>
  <c r="A26" i="16"/>
  <c r="A27" i="16"/>
  <c r="A28" i="16"/>
  <c r="A29" i="16"/>
  <c r="A30" i="16"/>
  <c r="A31" i="16"/>
  <c r="A32" i="16"/>
  <c r="A33" i="16"/>
  <c r="A34" i="16"/>
  <c r="A35" i="16"/>
  <c r="A80" i="7" l="1"/>
  <c r="A142" i="5"/>
  <c r="A53" i="4"/>
  <c r="A43" i="14"/>
  <c r="A57" i="3"/>
  <c r="A28" i="15"/>
  <c r="A206" i="12"/>
  <c r="AJ57" i="3" l="1"/>
  <c r="BS57" i="3"/>
  <c r="U133" i="12" l="1"/>
  <c r="F20" i="16" l="1"/>
  <c r="F21" i="16"/>
  <c r="F22" i="16"/>
  <c r="F23" i="16"/>
  <c r="F24" i="16"/>
  <c r="F31" i="16" l="1"/>
  <c r="F30" i="16"/>
  <c r="F32" i="16"/>
  <c r="F33" i="16"/>
  <c r="F29" i="16"/>
  <c r="F28" i="16"/>
  <c r="F26" i="16"/>
  <c r="F27" i="16"/>
  <c r="F25" i="16"/>
  <c r="C15" i="16" l="1"/>
  <c r="A103" i="16" l="1"/>
  <c r="C52" i="13" l="1"/>
  <c r="H233" i="2" s="1"/>
  <c r="J19" i="5" l="1"/>
  <c r="A133" i="12"/>
  <c r="A107" i="16"/>
  <c r="E19" i="16"/>
  <c r="B19" i="16"/>
  <c r="A19" i="16"/>
  <c r="C16" i="16"/>
  <c r="F15" i="16"/>
  <c r="F14" i="16"/>
  <c r="C13" i="16"/>
  <c r="E13" i="16"/>
  <c r="F8" i="16"/>
  <c r="A42" i="14"/>
  <c r="A27" i="15"/>
  <c r="B16" i="15"/>
  <c r="D13" i="15"/>
  <c r="A13" i="15"/>
  <c r="E11" i="15"/>
  <c r="A9" i="15"/>
  <c r="F21" i="15" s="1"/>
  <c r="Z304" i="9"/>
  <c r="A98" i="2"/>
  <c r="AJ56" i="3"/>
  <c r="BS56" i="3" s="1"/>
  <c r="R225" i="9"/>
  <c r="J20" i="5"/>
  <c r="F20" i="5"/>
  <c r="F19" i="5"/>
  <c r="F12" i="5"/>
  <c r="A141" i="5"/>
  <c r="CU4" i="3"/>
  <c r="BL4" i="3"/>
  <c r="BY4" i="3"/>
  <c r="AP4" i="3"/>
  <c r="AQ10" i="3"/>
  <c r="BZ10" i="3" s="1"/>
  <c r="AM6" i="3"/>
  <c r="BV6" i="3" s="1"/>
  <c r="L152" i="9"/>
  <c r="G341" i="9" s="1"/>
  <c r="AC45" i="7"/>
  <c r="F17" i="5"/>
  <c r="A105" i="5" s="1"/>
  <c r="AF50" i="3"/>
  <c r="AB50" i="3"/>
  <c r="A205" i="12"/>
  <c r="CY337" i="9"/>
  <c r="CC337" i="9"/>
  <c r="BN337" i="9"/>
  <c r="AR337" i="9"/>
  <c r="DB362" i="9"/>
  <c r="DB365" i="9" s="1"/>
  <c r="CX362" i="9"/>
  <c r="CX365" i="9" s="1"/>
  <c r="BQ362" i="9"/>
  <c r="BQ365" i="9" s="1"/>
  <c r="BM362" i="9"/>
  <c r="BM365" i="9" s="1"/>
  <c r="V584" i="9"/>
  <c r="Z434" i="9"/>
  <c r="I435" i="9"/>
  <c r="V490" i="9" s="1"/>
  <c r="Z584" i="9" s="1"/>
  <c r="W653" i="9" s="1"/>
  <c r="R489" i="9"/>
  <c r="V583" i="9" s="1"/>
  <c r="S652" i="9" s="1"/>
  <c r="AF362" i="9"/>
  <c r="AF365" i="9" s="1"/>
  <c r="AB362" i="9"/>
  <c r="AB365" i="9" s="1"/>
  <c r="A448" i="9"/>
  <c r="G329" i="9"/>
  <c r="G328" i="9"/>
  <c r="A377" i="9"/>
  <c r="A163" i="9"/>
  <c r="A506" i="9" s="1"/>
  <c r="A164" i="9"/>
  <c r="A507" i="9" s="1"/>
  <c r="A165" i="9"/>
  <c r="A508" i="9" s="1"/>
  <c r="A166" i="9"/>
  <c r="A509" i="9" s="1"/>
  <c r="A167" i="9"/>
  <c r="A510" i="9" s="1"/>
  <c r="A168" i="9"/>
  <c r="A511" i="9" s="1"/>
  <c r="A169" i="9"/>
  <c r="A512" i="9" s="1"/>
  <c r="A170" i="9"/>
  <c r="A513" i="9" s="1"/>
  <c r="A171" i="9"/>
  <c r="A514" i="9" s="1"/>
  <c r="A172" i="9"/>
  <c r="A515" i="9" s="1"/>
  <c r="A173" i="9"/>
  <c r="A516" i="9" s="1"/>
  <c r="A174" i="9"/>
  <c r="A517" i="9" s="1"/>
  <c r="A175" i="9"/>
  <c r="A518" i="9" s="1"/>
  <c r="A176" i="9"/>
  <c r="A519" i="9" s="1"/>
  <c r="A177" i="9"/>
  <c r="A520" i="9" s="1"/>
  <c r="A178" i="9"/>
  <c r="A521" i="9" s="1"/>
  <c r="A179" i="9"/>
  <c r="A522" i="9" s="1"/>
  <c r="A180" i="9"/>
  <c r="A523" i="9" s="1"/>
  <c r="A181" i="9"/>
  <c r="A524" i="9" s="1"/>
  <c r="A182" i="9"/>
  <c r="A525" i="9" s="1"/>
  <c r="A183" i="9"/>
  <c r="A526" i="9" s="1"/>
  <c r="A184" i="9"/>
  <c r="A527" i="9" s="1"/>
  <c r="A185" i="9"/>
  <c r="A528" i="9" s="1"/>
  <c r="A186" i="9"/>
  <c r="A529" i="9" s="1"/>
  <c r="A187" i="9"/>
  <c r="A530" i="9" s="1"/>
  <c r="A188" i="9"/>
  <c r="A531" i="9" s="1"/>
  <c r="A189" i="9"/>
  <c r="A532" i="9" s="1"/>
  <c r="A190" i="9"/>
  <c r="A533" i="9" s="1"/>
  <c r="A191" i="9"/>
  <c r="A534" i="9" s="1"/>
  <c r="A192" i="9"/>
  <c r="A535" i="9" s="1"/>
  <c r="A193" i="9"/>
  <c r="A536" i="9" s="1"/>
  <c r="A194" i="9"/>
  <c r="A537" i="9" s="1"/>
  <c r="A195" i="9"/>
  <c r="A538" i="9" s="1"/>
  <c r="A196" i="9"/>
  <c r="A539" i="9" s="1"/>
  <c r="A197" i="9"/>
  <c r="A540" i="9" s="1"/>
  <c r="A198" i="9"/>
  <c r="A541" i="9" s="1"/>
  <c r="A199" i="9"/>
  <c r="A542" i="9" s="1"/>
  <c r="A200" i="9"/>
  <c r="A543" i="9" s="1"/>
  <c r="A201" i="9"/>
  <c r="A544" i="9" s="1"/>
  <c r="A202" i="9"/>
  <c r="A545" i="9" s="1"/>
  <c r="A203" i="9"/>
  <c r="A546" i="9" s="1"/>
  <c r="A204" i="9"/>
  <c r="A547" i="9" s="1"/>
  <c r="A205" i="9"/>
  <c r="A548" i="9" s="1"/>
  <c r="A206" i="9"/>
  <c r="A549" i="9" s="1"/>
  <c r="A207" i="9"/>
  <c r="A550" i="9" s="1"/>
  <c r="A208" i="9"/>
  <c r="A551" i="9" s="1"/>
  <c r="A209" i="9"/>
  <c r="A552" i="9" s="1"/>
  <c r="A210" i="9"/>
  <c r="A553" i="9" s="1"/>
  <c r="A211" i="9"/>
  <c r="A554" i="9" s="1"/>
  <c r="A212" i="9"/>
  <c r="A555" i="9" s="1"/>
  <c r="A213" i="9"/>
  <c r="A556" i="9" s="1"/>
  <c r="A214" i="9"/>
  <c r="A557" i="9" s="1"/>
  <c r="A215" i="9"/>
  <c r="A558" i="9" s="1"/>
  <c r="A216" i="9"/>
  <c r="A559" i="9" s="1"/>
  <c r="A217" i="9"/>
  <c r="A560" i="9" s="1"/>
  <c r="A218" i="9"/>
  <c r="A561" i="9" s="1"/>
  <c r="A219" i="9"/>
  <c r="A562" i="9" s="1"/>
  <c r="A220" i="9"/>
  <c r="A563" i="9" s="1"/>
  <c r="A221" i="9"/>
  <c r="A564" i="9" s="1"/>
  <c r="A162" i="9"/>
  <c r="A505" i="9" s="1"/>
  <c r="Q646" i="9"/>
  <c r="AC627" i="9"/>
  <c r="S416" i="9"/>
  <c r="S620" i="9" s="1"/>
  <c r="W622" i="9" s="1"/>
  <c r="I609" i="9"/>
  <c r="I607" i="9"/>
  <c r="I592" i="9"/>
  <c r="I590" i="9"/>
  <c r="I631" i="9" s="1"/>
  <c r="P640" i="9" s="1"/>
  <c r="D575" i="9"/>
  <c r="I605" i="9" s="1"/>
  <c r="D614" i="9" s="1"/>
  <c r="G431" i="9"/>
  <c r="E426" i="9"/>
  <c r="U457" i="9" s="1"/>
  <c r="I601" i="9" s="1"/>
  <c r="L618" i="9" s="1"/>
  <c r="AE418" i="9"/>
  <c r="AF432" i="9" s="1"/>
  <c r="J404" i="9"/>
  <c r="K428" i="9" s="1"/>
  <c r="E404" i="9"/>
  <c r="F428" i="9" s="1"/>
  <c r="G403" i="9"/>
  <c r="G427" i="9" s="1"/>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36" i="9"/>
  <c r="U21" i="9"/>
  <c r="U20" i="9"/>
  <c r="D397" i="9"/>
  <c r="C421" i="9" s="1"/>
  <c r="E436" i="9" s="1"/>
  <c r="AC337" i="9"/>
  <c r="G337" i="9"/>
  <c r="X396" i="9" s="1"/>
  <c r="T431" i="9"/>
  <c r="Z320" i="9"/>
  <c r="Z315" i="9"/>
  <c r="Z313" i="9"/>
  <c r="Z310" i="9"/>
  <c r="Z311" i="9"/>
  <c r="H342" i="9" s="1"/>
  <c r="AS342" i="9" s="1"/>
  <c r="CD342" i="9" s="1"/>
  <c r="A147" i="9"/>
  <c r="A324" i="9" s="1"/>
  <c r="A368" i="9" s="1"/>
  <c r="A259" i="9"/>
  <c r="A235" i="9"/>
  <c r="X227" i="9"/>
  <c r="D143" i="9"/>
  <c r="P24" i="9"/>
  <c r="N418" i="9" s="1"/>
  <c r="S614" i="9" s="1"/>
  <c r="A23" i="9"/>
  <c r="D18" i="9"/>
  <c r="D17" i="9"/>
  <c r="A159" i="9" s="1"/>
  <c r="D339" i="9" s="1"/>
  <c r="A15" i="9"/>
  <c r="A13" i="9"/>
  <c r="F37" i="9"/>
  <c r="F163" i="9" s="1"/>
  <c r="F506" i="9" s="1"/>
  <c r="F38" i="9"/>
  <c r="F164" i="9" s="1"/>
  <c r="F507" i="9" s="1"/>
  <c r="F39" i="9"/>
  <c r="F165" i="9" s="1"/>
  <c r="F508" i="9" s="1"/>
  <c r="F40" i="9"/>
  <c r="F166" i="9" s="1"/>
  <c r="F509" i="9" s="1"/>
  <c r="F41" i="9"/>
  <c r="F167" i="9" s="1"/>
  <c r="F510" i="9" s="1"/>
  <c r="F42" i="9"/>
  <c r="F168" i="9" s="1"/>
  <c r="F511" i="9" s="1"/>
  <c r="F43" i="9"/>
  <c r="F169" i="9" s="1"/>
  <c r="F512" i="9" s="1"/>
  <c r="F44" i="9"/>
  <c r="F170" i="9" s="1"/>
  <c r="F513" i="9" s="1"/>
  <c r="F45" i="9"/>
  <c r="F171" i="9" s="1"/>
  <c r="F514" i="9" s="1"/>
  <c r="F46" i="9"/>
  <c r="F172" i="9" s="1"/>
  <c r="F515" i="9" s="1"/>
  <c r="F47" i="9"/>
  <c r="F173" i="9" s="1"/>
  <c r="F516" i="9" s="1"/>
  <c r="F48" i="9"/>
  <c r="F174" i="9" s="1"/>
  <c r="F517" i="9" s="1"/>
  <c r="F49" i="9"/>
  <c r="F175" i="9" s="1"/>
  <c r="F518" i="9" s="1"/>
  <c r="F50" i="9"/>
  <c r="F176" i="9" s="1"/>
  <c r="F519" i="9" s="1"/>
  <c r="F51" i="9"/>
  <c r="F177" i="9" s="1"/>
  <c r="F520" i="9" s="1"/>
  <c r="F52" i="9"/>
  <c r="F178" i="9" s="1"/>
  <c r="F521" i="9" s="1"/>
  <c r="F53" i="9"/>
  <c r="F179" i="9" s="1"/>
  <c r="F522" i="9" s="1"/>
  <c r="F54" i="9"/>
  <c r="F180" i="9" s="1"/>
  <c r="F523" i="9" s="1"/>
  <c r="F55" i="9"/>
  <c r="F181" i="9" s="1"/>
  <c r="F524" i="9" s="1"/>
  <c r="F56" i="9"/>
  <c r="F182" i="9" s="1"/>
  <c r="F525" i="9" s="1"/>
  <c r="F57" i="9"/>
  <c r="F183" i="9" s="1"/>
  <c r="F526" i="9" s="1"/>
  <c r="F58" i="9"/>
  <c r="F184" i="9" s="1"/>
  <c r="F527" i="9" s="1"/>
  <c r="F59" i="9"/>
  <c r="F185" i="9" s="1"/>
  <c r="F528" i="9" s="1"/>
  <c r="F60" i="9"/>
  <c r="F186" i="9" s="1"/>
  <c r="F529" i="9" s="1"/>
  <c r="F61" i="9"/>
  <c r="F187" i="9" s="1"/>
  <c r="F530" i="9" s="1"/>
  <c r="F62" i="9"/>
  <c r="F188" i="9" s="1"/>
  <c r="F531" i="9" s="1"/>
  <c r="F63" i="9"/>
  <c r="F189" i="9" s="1"/>
  <c r="F532" i="9" s="1"/>
  <c r="F64" i="9"/>
  <c r="F190" i="9" s="1"/>
  <c r="F533" i="9" s="1"/>
  <c r="F65" i="9"/>
  <c r="F191" i="9" s="1"/>
  <c r="F534" i="9" s="1"/>
  <c r="F66" i="9"/>
  <c r="F192" i="9" s="1"/>
  <c r="F535" i="9" s="1"/>
  <c r="F67" i="9"/>
  <c r="F193" i="9" s="1"/>
  <c r="F536" i="9" s="1"/>
  <c r="F68" i="9"/>
  <c r="F194" i="9" s="1"/>
  <c r="F537" i="9" s="1"/>
  <c r="F69" i="9"/>
  <c r="F195" i="9" s="1"/>
  <c r="F538" i="9" s="1"/>
  <c r="F70" i="9"/>
  <c r="F196" i="9" s="1"/>
  <c r="F539" i="9" s="1"/>
  <c r="F71" i="9"/>
  <c r="F197" i="9" s="1"/>
  <c r="F540" i="9" s="1"/>
  <c r="F72" i="9"/>
  <c r="F198" i="9" s="1"/>
  <c r="F541" i="9" s="1"/>
  <c r="F73" i="9"/>
  <c r="F199" i="9" s="1"/>
  <c r="F542" i="9" s="1"/>
  <c r="F74" i="9"/>
  <c r="F200" i="9" s="1"/>
  <c r="F543" i="9" s="1"/>
  <c r="F75" i="9"/>
  <c r="F201" i="9" s="1"/>
  <c r="F544" i="9" s="1"/>
  <c r="F76" i="9"/>
  <c r="F202" i="9" s="1"/>
  <c r="F545" i="9" s="1"/>
  <c r="F77" i="9"/>
  <c r="F203" i="9" s="1"/>
  <c r="F546" i="9" s="1"/>
  <c r="F78" i="9"/>
  <c r="F204" i="9" s="1"/>
  <c r="F547" i="9" s="1"/>
  <c r="F79" i="9"/>
  <c r="F205" i="9" s="1"/>
  <c r="F548" i="9" s="1"/>
  <c r="F80" i="9"/>
  <c r="F206" i="9" s="1"/>
  <c r="F549" i="9" s="1"/>
  <c r="F81" i="9"/>
  <c r="F207" i="9" s="1"/>
  <c r="F550" i="9" s="1"/>
  <c r="F82" i="9"/>
  <c r="F208" i="9" s="1"/>
  <c r="F551" i="9" s="1"/>
  <c r="F83" i="9"/>
  <c r="F209" i="9" s="1"/>
  <c r="F552" i="9" s="1"/>
  <c r="F84" i="9"/>
  <c r="F210" i="9" s="1"/>
  <c r="F553" i="9" s="1"/>
  <c r="F85" i="9"/>
  <c r="F211" i="9" s="1"/>
  <c r="F554" i="9" s="1"/>
  <c r="F86" i="9"/>
  <c r="F212" i="9" s="1"/>
  <c r="F555" i="9" s="1"/>
  <c r="F87" i="9"/>
  <c r="F213" i="9" s="1"/>
  <c r="F556" i="9" s="1"/>
  <c r="F88" i="9"/>
  <c r="F214" i="9" s="1"/>
  <c r="F557" i="9" s="1"/>
  <c r="F89" i="9"/>
  <c r="F215" i="9" s="1"/>
  <c r="F558" i="9" s="1"/>
  <c r="F90" i="9"/>
  <c r="F216" i="9" s="1"/>
  <c r="F559" i="9" s="1"/>
  <c r="F91" i="9"/>
  <c r="F217" i="9" s="1"/>
  <c r="F560" i="9" s="1"/>
  <c r="F92" i="9"/>
  <c r="F218" i="9" s="1"/>
  <c r="F561" i="9" s="1"/>
  <c r="F93" i="9"/>
  <c r="F219" i="9" s="1"/>
  <c r="F562" i="9" s="1"/>
  <c r="F94" i="9"/>
  <c r="F220" i="9" s="1"/>
  <c r="F563" i="9" s="1"/>
  <c r="F95" i="9"/>
  <c r="F221" i="9" s="1"/>
  <c r="F564" i="9" s="1"/>
  <c r="C37" i="9"/>
  <c r="C163" i="9" s="1"/>
  <c r="C506" i="9" s="1"/>
  <c r="C38" i="9"/>
  <c r="C164" i="9" s="1"/>
  <c r="C507" i="9" s="1"/>
  <c r="C39" i="9"/>
  <c r="C165" i="9" s="1"/>
  <c r="C508" i="9" s="1"/>
  <c r="C40" i="9"/>
  <c r="C166" i="9" s="1"/>
  <c r="C509" i="9" s="1"/>
  <c r="C41" i="9"/>
  <c r="C167" i="9" s="1"/>
  <c r="C510" i="9" s="1"/>
  <c r="C42" i="9"/>
  <c r="C168" i="9" s="1"/>
  <c r="C511" i="9" s="1"/>
  <c r="C43" i="9"/>
  <c r="C169" i="9" s="1"/>
  <c r="C512" i="9" s="1"/>
  <c r="C44" i="9"/>
  <c r="C170" i="9" s="1"/>
  <c r="C513" i="9" s="1"/>
  <c r="C45" i="9"/>
  <c r="C171" i="9" s="1"/>
  <c r="C514" i="9" s="1"/>
  <c r="C46" i="9"/>
  <c r="C172" i="9" s="1"/>
  <c r="C515" i="9" s="1"/>
  <c r="C47" i="9"/>
  <c r="C173" i="9" s="1"/>
  <c r="C516" i="9" s="1"/>
  <c r="C48" i="9"/>
  <c r="C174" i="9" s="1"/>
  <c r="C517" i="9" s="1"/>
  <c r="C49" i="9"/>
  <c r="C175" i="9" s="1"/>
  <c r="C518" i="9" s="1"/>
  <c r="C50" i="9"/>
  <c r="C176" i="9" s="1"/>
  <c r="C519" i="9" s="1"/>
  <c r="C51" i="9"/>
  <c r="C177" i="9" s="1"/>
  <c r="C520" i="9" s="1"/>
  <c r="C52" i="9"/>
  <c r="C178" i="9" s="1"/>
  <c r="C521" i="9" s="1"/>
  <c r="C53" i="9"/>
  <c r="C179" i="9" s="1"/>
  <c r="C522" i="9" s="1"/>
  <c r="C54" i="9"/>
  <c r="C180" i="9" s="1"/>
  <c r="C523" i="9" s="1"/>
  <c r="C55" i="9"/>
  <c r="C181" i="9" s="1"/>
  <c r="C524" i="9" s="1"/>
  <c r="C56" i="9"/>
  <c r="C182" i="9" s="1"/>
  <c r="C525" i="9" s="1"/>
  <c r="C57" i="9"/>
  <c r="C183" i="9" s="1"/>
  <c r="C526" i="9" s="1"/>
  <c r="C58" i="9"/>
  <c r="C184" i="9" s="1"/>
  <c r="C527" i="9" s="1"/>
  <c r="C59" i="9"/>
  <c r="C185" i="9" s="1"/>
  <c r="C528" i="9" s="1"/>
  <c r="C60" i="9"/>
  <c r="C186" i="9" s="1"/>
  <c r="C529" i="9" s="1"/>
  <c r="C61" i="9"/>
  <c r="C187" i="9" s="1"/>
  <c r="C530" i="9" s="1"/>
  <c r="C62" i="9"/>
  <c r="C188" i="9" s="1"/>
  <c r="C531" i="9" s="1"/>
  <c r="C63" i="9"/>
  <c r="C189" i="9" s="1"/>
  <c r="C532" i="9" s="1"/>
  <c r="C64" i="9"/>
  <c r="C190" i="9" s="1"/>
  <c r="C533" i="9" s="1"/>
  <c r="C65" i="9"/>
  <c r="C191" i="9" s="1"/>
  <c r="C534" i="9" s="1"/>
  <c r="C66" i="9"/>
  <c r="C192" i="9" s="1"/>
  <c r="C535" i="9" s="1"/>
  <c r="C67" i="9"/>
  <c r="C193" i="9" s="1"/>
  <c r="C536" i="9" s="1"/>
  <c r="C68" i="9"/>
  <c r="C194" i="9" s="1"/>
  <c r="C537" i="9" s="1"/>
  <c r="C69" i="9"/>
  <c r="C195" i="9" s="1"/>
  <c r="C538" i="9" s="1"/>
  <c r="C70" i="9"/>
  <c r="C196" i="9" s="1"/>
  <c r="C539" i="9" s="1"/>
  <c r="C71" i="9"/>
  <c r="C197" i="9" s="1"/>
  <c r="C540" i="9" s="1"/>
  <c r="C72" i="9"/>
  <c r="C198" i="9" s="1"/>
  <c r="C541" i="9" s="1"/>
  <c r="C73" i="9"/>
  <c r="C199" i="9" s="1"/>
  <c r="C542" i="9" s="1"/>
  <c r="C74" i="9"/>
  <c r="C200" i="9" s="1"/>
  <c r="C543" i="9" s="1"/>
  <c r="C75" i="9"/>
  <c r="C201" i="9" s="1"/>
  <c r="C544" i="9" s="1"/>
  <c r="C76" i="9"/>
  <c r="C202" i="9" s="1"/>
  <c r="C545" i="9" s="1"/>
  <c r="C77" i="9"/>
  <c r="C203" i="9" s="1"/>
  <c r="C546" i="9" s="1"/>
  <c r="C78" i="9"/>
  <c r="C204" i="9" s="1"/>
  <c r="C547" i="9" s="1"/>
  <c r="C79" i="9"/>
  <c r="C205" i="9" s="1"/>
  <c r="C548" i="9" s="1"/>
  <c r="C80" i="9"/>
  <c r="C206" i="9" s="1"/>
  <c r="C549" i="9" s="1"/>
  <c r="C81" i="9"/>
  <c r="C207" i="9" s="1"/>
  <c r="C550" i="9" s="1"/>
  <c r="C82" i="9"/>
  <c r="C208" i="9" s="1"/>
  <c r="C551" i="9" s="1"/>
  <c r="C83" i="9"/>
  <c r="C209" i="9" s="1"/>
  <c r="C552" i="9" s="1"/>
  <c r="C84" i="9"/>
  <c r="C210" i="9" s="1"/>
  <c r="C553" i="9" s="1"/>
  <c r="C85" i="9"/>
  <c r="C211" i="9" s="1"/>
  <c r="C554" i="9" s="1"/>
  <c r="C86" i="9"/>
  <c r="C212" i="9" s="1"/>
  <c r="C555" i="9" s="1"/>
  <c r="C87" i="9"/>
  <c r="C213" i="9" s="1"/>
  <c r="C556" i="9" s="1"/>
  <c r="C88" i="9"/>
  <c r="C214" i="9" s="1"/>
  <c r="C557" i="9" s="1"/>
  <c r="C89" i="9"/>
  <c r="C215" i="9" s="1"/>
  <c r="C558" i="9" s="1"/>
  <c r="C90" i="9"/>
  <c r="C216" i="9" s="1"/>
  <c r="C559" i="9" s="1"/>
  <c r="C91" i="9"/>
  <c r="C217" i="9" s="1"/>
  <c r="C560" i="9" s="1"/>
  <c r="C92" i="9"/>
  <c r="C218" i="9" s="1"/>
  <c r="C561" i="9" s="1"/>
  <c r="C93" i="9"/>
  <c r="C219" i="9" s="1"/>
  <c r="C562" i="9" s="1"/>
  <c r="C94" i="9"/>
  <c r="C220" i="9" s="1"/>
  <c r="C563" i="9" s="1"/>
  <c r="C95" i="9"/>
  <c r="C221" i="9" s="1"/>
  <c r="C564" i="9" s="1"/>
  <c r="C36" i="9"/>
  <c r="C162" i="9" s="1"/>
  <c r="C505" i="9" s="1"/>
  <c r="S3" i="9"/>
  <c r="A2" i="9"/>
  <c r="S1" i="9"/>
  <c r="F36" i="9"/>
  <c r="F162" i="9" s="1"/>
  <c r="F505" i="9" s="1"/>
  <c r="D9" i="9"/>
  <c r="A226" i="9" s="1"/>
  <c r="B89" i="13"/>
  <c r="A153" i="9"/>
  <c r="N341" i="9" s="1"/>
  <c r="AY341" i="9" s="1"/>
  <c r="CJ341" i="9" s="1"/>
  <c r="X615" i="9" l="1"/>
  <c r="R228" i="9"/>
  <c r="R157" i="9"/>
  <c r="M373" i="9"/>
  <c r="L485" i="9"/>
  <c r="I603" i="9" s="1"/>
  <c r="Z317" i="9"/>
  <c r="B12" i="15"/>
  <c r="L403" i="9"/>
  <c r="L427" i="9" s="1"/>
  <c r="AA227" i="9"/>
  <c r="AL368" i="9"/>
  <c r="BW368" i="9" s="1"/>
  <c r="A410" i="9"/>
  <c r="A489" i="9" s="1"/>
  <c r="A583" i="9" s="1"/>
  <c r="A498" i="9"/>
  <c r="H432" i="9"/>
  <c r="I595" i="9"/>
  <c r="B386" i="9"/>
  <c r="F420" i="9" s="1"/>
  <c r="I594" i="9" s="1"/>
  <c r="H615" i="9" s="1"/>
  <c r="S651" i="9" s="1"/>
  <c r="P376" i="9"/>
  <c r="AR341" i="9"/>
  <c r="CC341" i="9" s="1"/>
  <c r="B615" i="9"/>
  <c r="E571" i="9"/>
  <c r="Z319" i="9"/>
  <c r="F19" i="16"/>
  <c r="A384" i="9"/>
  <c r="A398" i="9" s="1"/>
  <c r="A423" i="9" s="1"/>
  <c r="A445" i="9" s="1"/>
  <c r="D597" i="9" s="1"/>
  <c r="A616" i="9" s="1"/>
  <c r="AO339" i="9"/>
  <c r="BZ339" i="9" s="1"/>
  <c r="E399" i="9" l="1"/>
  <c r="F22" i="5"/>
  <c r="R373" i="9"/>
  <c r="I430" i="9"/>
  <c r="A651" i="9"/>
  <c r="T435" i="9"/>
  <c r="A392" i="9"/>
  <c r="C51" i="13"/>
  <c r="H232" i="2" s="1"/>
  <c r="Z308" i="9"/>
  <c r="Z383" i="9"/>
  <c r="S396" i="9"/>
  <c r="F65" i="6" l="1"/>
  <c r="B97" i="13"/>
  <c r="H17" i="19"/>
  <c r="AC42" i="7"/>
  <c r="B107" i="13"/>
  <c r="A454" i="9"/>
  <c r="F568" i="9" s="1"/>
  <c r="I599" i="9" s="1"/>
  <c r="AC624" i="9" s="1"/>
  <c r="D424" i="9"/>
  <c r="F98" i="16"/>
  <c r="F100" i="16" s="1"/>
  <c r="AF63" i="6" l="1"/>
  <c r="AF86" i="19"/>
  <c r="AC43" i="7"/>
  <c r="B108" i="13"/>
  <c r="AC625" i="9"/>
  <c r="AC626" i="9" l="1"/>
  <c r="AC44" i="7"/>
  <c r="H18" i="19"/>
  <c r="A104" i="19" s="1"/>
  <c r="A400" i="9" l="1"/>
  <c r="F23" i="5"/>
  <c r="A425" i="9" l="1"/>
  <c r="A569" i="9"/>
  <c r="O617" i="9" s="1"/>
  <c r="I14" i="7"/>
  <c r="A66" i="6"/>
</calcChain>
</file>

<file path=xl/comments1.xml><?xml version="1.0" encoding="utf-8"?>
<comments xmlns="http://schemas.openxmlformats.org/spreadsheetml/2006/main">
  <authors>
    <author>Usuario</author>
    <author>Usuario1</author>
  </authors>
  <commentList>
    <comment ref="D40" authorId="0" shapeId="0">
      <text>
        <r>
          <rPr>
            <b/>
            <sz val="9"/>
            <color indexed="81"/>
            <rFont val="Tahoma"/>
            <family val="2"/>
          </rPr>
          <t>Usuario:</t>
        </r>
        <r>
          <rPr>
            <sz val="9"/>
            <color indexed="81"/>
            <rFont val="Tahoma"/>
            <family val="2"/>
          </rPr>
          <t xml:space="preserve">
solo en caso de hacer el contrato posterior al compromiso
</t>
        </r>
      </text>
    </comment>
    <comment ref="E68" authorId="1" shapeId="0">
      <text>
        <r>
          <rPr>
            <b/>
            <sz val="9"/>
            <color indexed="81"/>
            <rFont val="Tahoma"/>
            <family val="2"/>
          </rPr>
          <t>Usuario1:</t>
        </r>
        <r>
          <rPr>
            <sz val="9"/>
            <color indexed="81"/>
            <rFont val="Tahoma"/>
            <family val="2"/>
          </rPr>
          <t xml:space="preserve">
se debe variar la hora de entrega de propuestas en cada proceso
</t>
        </r>
      </text>
    </comment>
    <comment ref="A87" authorId="0" shapeId="0">
      <text>
        <r>
          <rPr>
            <b/>
            <sz val="9"/>
            <color indexed="81"/>
            <rFont val="Tahoma"/>
            <family val="2"/>
          </rPr>
          <t>Usuario:</t>
        </r>
        <r>
          <rPr>
            <sz val="9"/>
            <color indexed="81"/>
            <rFont val="Tahoma"/>
            <family val="2"/>
          </rPr>
          <t xml:space="preserve">
se debe llenar según los consecutivos que lleve el colegio de manera general
</t>
        </r>
      </text>
    </comment>
  </commentList>
</comments>
</file>

<file path=xl/sharedStrings.xml><?xml version="1.0" encoding="utf-8"?>
<sst xmlns="http://schemas.openxmlformats.org/spreadsheetml/2006/main" count="1564" uniqueCount="815">
  <si>
    <t xml:space="preserve">INSTITUCION EDUCATIVA       </t>
  </si>
  <si>
    <t xml:space="preserve">NIT </t>
  </si>
  <si>
    <t>ESTUDIOS PREVIOS</t>
  </si>
  <si>
    <t xml:space="preserve"> SELECCIÓN INFERIOR A 20 SMLMV</t>
  </si>
  <si>
    <r>
      <t>VALOR</t>
    </r>
    <r>
      <rPr>
        <sz val="9"/>
        <color indexed="8"/>
        <rFont val="Arial"/>
        <family val="2"/>
      </rPr>
      <t xml:space="preserve">: </t>
    </r>
    <r>
      <rPr>
        <sz val="11"/>
        <color indexed="10"/>
        <rFont val="Arial"/>
        <family val="2"/>
      </rPr>
      <t/>
    </r>
  </si>
  <si>
    <t>Definición de Estudios Previos</t>
  </si>
  <si>
    <t xml:space="preserve">1. Definición de la necesidad que la Institución Educativa pretende satisfacer con la contratación: </t>
  </si>
  <si>
    <t>El desarrollo del proceso enseñanza-aprendizaje en la Institución Educativa, requiere de unas condiciones ambientales mínimas que permitan el bienestar de los niños, niñas y adolescentes. Dichas condiciones están enmarcadas  en un conjunto  de situaciones y dispositivos relacionados con la convivencia escolar, los espacios físicos, la infraestructura y la dotación; los cuales sin duda, se convierten en agentes que  benefician u obstaculizan la labor pedagógica. Un ambiente escolar adecuado contribuye al logro de los objetivos y metas del Proyecto Educativo Institucional.</t>
  </si>
  <si>
    <t>Justificacion frente al PEI:</t>
  </si>
  <si>
    <t xml:space="preserve">2. Descripción del objeto a contratar con sus especificaciones materiales y técnicas esenciales.  </t>
  </si>
  <si>
    <r>
      <t>OBJETO</t>
    </r>
    <r>
      <rPr>
        <sz val="9"/>
        <color indexed="8"/>
        <rFont val="Arial"/>
        <family val="2"/>
      </rPr>
      <t xml:space="preserve">: </t>
    </r>
  </si>
  <si>
    <t>PLAZO:</t>
  </si>
  <si>
    <r>
      <t>FORMA DE PAGO</t>
    </r>
    <r>
      <rPr>
        <sz val="9"/>
        <color indexed="8"/>
        <rFont val="Arial"/>
        <family val="2"/>
      </rPr>
      <t>:</t>
    </r>
  </si>
  <si>
    <t>100% a la ejecución del contrato y al recibido a satisfacción por parte de la Institución Educativa.</t>
  </si>
  <si>
    <t xml:space="preserve">La Institucion recibira las facturas para su respectivo pago el dia </t>
  </si>
  <si>
    <t>de cada mes</t>
  </si>
  <si>
    <t xml:space="preserve">Por politica de la Institucion es la de realizar sus pagos los dias </t>
  </si>
  <si>
    <r>
      <t>CONDICIONES DE  LA PRESTACIÓN DEL SERVICIO</t>
    </r>
    <r>
      <rPr>
        <sz val="9"/>
        <color indexed="8"/>
        <rFont val="Arial"/>
        <family val="2"/>
      </rPr>
      <t>:</t>
    </r>
  </si>
  <si>
    <t xml:space="preserve">LUGAR DE EJECUCIÓN: INSTITUCION EDUCATIVA </t>
  </si>
  <si>
    <t>DE MEDELLIN</t>
  </si>
  <si>
    <t xml:space="preserve">3. Fundamentos  que  soportan  la  modalidad  de  selección  que  se  utilizará  en  el  proceso. </t>
  </si>
  <si>
    <r>
      <t>MODALIDAD  DE  CONTRATACIÓN:</t>
    </r>
    <r>
      <rPr>
        <sz val="10"/>
        <color indexed="8"/>
        <rFont val="Arial"/>
        <family val="2"/>
      </rPr>
      <t/>
    </r>
  </si>
  <si>
    <t>Proceso de contratación realizado de conformidad con la reglamentación expedida por el Consejo Directivo que asigna al Rector, la responsabilidad de adelantar el procedimiento de contratación para bienes o servicios que no superen los 20 SMLMV.</t>
  </si>
  <si>
    <t>4.  Análisis y cobertura de riesgos.</t>
  </si>
  <si>
    <t>Considerando la naturaleza del contrato, no es necesaria la constitución de póliza de garantías  a favor de la Institución educativa,  ya que el pago se realizará una vez el proveedor seleccionado entregue a entera satisfacción los bienes o servicios objeto de la presente invitación.</t>
  </si>
  <si>
    <t xml:space="preserve">5.  Análisis  técnico  y  económico  que  soporta  el  valor  estimado  del  contrato.    </t>
  </si>
  <si>
    <t xml:space="preserve">Con el fin de adquirir el servicio descrito en el objeto de la convocatoria, se realizaron cotizaciones en  los  aspectos  técnicos  vigentes  en  el  mercado  y  comercialmente  accesibles. </t>
  </si>
  <si>
    <t xml:space="preserve">En  el  siguiente  cuadro  se  transcriben  las  cotizaciones  comerciales  recibidas  de  los  elementos  requeridos. </t>
  </si>
  <si>
    <t>ITEM</t>
  </si>
  <si>
    <t xml:space="preserve">UNIDADES </t>
  </si>
  <si>
    <t xml:space="preserve">DESCRIPCION </t>
  </si>
  <si>
    <t xml:space="preserve">6. Obligaciones de las partes. </t>
  </si>
  <si>
    <t xml:space="preserve">Requisitos habilitantes: </t>
  </si>
  <si>
    <t>a. Propuesta debidamente firmada con los datos del proponente y/o papel membrete de la empresa.</t>
  </si>
  <si>
    <t>b. Relación del servicio con valor unitario y valor total, relacionando el IVA, en caso de estar obligado a cobrarlo</t>
  </si>
  <si>
    <t xml:space="preserve">c. Cámara de Comercio no mayor a 3 meses </t>
  </si>
  <si>
    <t>d. Copia de Registro Único Tributario (RUT) actualizado</t>
  </si>
  <si>
    <t>e. Certificado de paz y salvo en aportes a la seguridad social, del proponente y sus empleados.</t>
  </si>
  <si>
    <t>f. Fotocopia de la cédula del Representante Legal (Persona jurídica) o de la persona natural</t>
  </si>
  <si>
    <t>g. Hoja de vida de la función pública</t>
  </si>
  <si>
    <t>h. Fotocopia de la licencia de tránsito del vehículo, expedida por el Ministerio de Transporte o el organismo que haga sus veces.</t>
  </si>
  <si>
    <t>i. Fotocopia de la cédula y de la licencia de conducción del conductor.</t>
  </si>
  <si>
    <t>j. Copia de la constancia de revisión técnico mecánica del vehículo, expedida por un centro de diagnóstico autorizado y que se encuentre vigente.</t>
  </si>
  <si>
    <t>k. Seguro obligatorio de accidentes de tránsito (SOAT).</t>
  </si>
  <si>
    <t>l. Copia de las pólizas de responsabilidad civil contractual y extracontractual vigentes.</t>
  </si>
  <si>
    <t xml:space="preserve">m. Contar con un botiquín de primeros auxilios debidamente equipado  </t>
  </si>
  <si>
    <t xml:space="preserve">SÒLO APLICA PARA CONTRATO DE TRANSPORTE LO RESALTADO </t>
  </si>
  <si>
    <r>
      <t xml:space="preserve">6.    </t>
    </r>
    <r>
      <rPr>
        <b/>
        <sz val="9"/>
        <color indexed="8"/>
        <rFont val="Arial"/>
        <family val="2"/>
      </rPr>
      <t>Evaluación de las propuestas y adjudicación del contrato.</t>
    </r>
  </si>
  <si>
    <t>a.    RECHAZO Y ELIMINACIÓN DE PROPUESTAS</t>
  </si>
  <si>
    <t>Serán eliminadas, sin que haya lugar a su evaluación las propuestas presentadas, en cualquiera de los siguientes casos:</t>
  </si>
  <si>
    <t>Cuando el proponente no acredite los requisitos y calidades de participación establecidos.</t>
  </si>
  <si>
    <t>Cuando no se cumpla con alguna de las Especificaciones Técnicas.</t>
  </si>
  <si>
    <t>Cuando no se presenten los documentos subsanables requeridos por parte de la Institución, dentro del plazo otorgado para el efecto.</t>
  </si>
  <si>
    <t>Cuando el objeto social o actividad mercantil del proponente no corresponda a lo requerido por la Institución, exigencia que aplica a cada uno de los integrantes de Consorcios, Uniones Temporales u otra forma de asociación.</t>
  </si>
  <si>
    <t>Si luego de evaluadas las propuestas, se encuentra contradicción entre los documentos aportados en la propuesta o entre ésta y lo confrontado con la realidad.</t>
  </si>
  <si>
    <t>·         Si   el   proponente  se  encuentra   incurso  alguna  de   las  causales de incompatibilidad, inhabilidad o prohibición previstas en la Constitución y la Ley.</t>
  </si>
  <si>
    <t>·         La presentación de propuestas parciales o propuestas alternativas.</t>
  </si>
  <si>
    <t>·         En caso de tener la oferta económica un valor superior al presupuesto estimado oficialmente por la Institución.</t>
  </si>
  <si>
    <t>·         La presentación extemporánea de la oferta.</t>
  </si>
  <si>
    <t>·         Por oferta artificialmente baja.</t>
  </si>
  <si>
    <t>La Institución se reserva el derecho de admitir aquellas propuestas que presenten defectos de forma, omisiones o errores, siempre que éstos sean  subsanables y no alteren el tratamiento igualitario de las mismas</t>
  </si>
  <si>
    <t>b.    CRITERIOS DE EVALUACIÓN.</t>
  </si>
  <si>
    <r>
      <t xml:space="preserve">Con el fin de garantizar la selección de la oferta u ofertas más favorables para la Institución y para el fin que se pretende satisfacer con la Convocatoria se tendrá en cuenta únicamente el factor </t>
    </r>
    <r>
      <rPr>
        <b/>
        <sz val="9"/>
        <color indexed="8"/>
        <rFont val="Arial"/>
        <family val="2"/>
      </rPr>
      <t>precio</t>
    </r>
    <r>
      <rPr>
        <sz val="9"/>
        <color indexed="8"/>
        <rFont val="Arial"/>
        <family val="2"/>
      </rPr>
      <t xml:space="preserve">, esto es, se adjudicará al proponente que oferte el menor valor. </t>
    </r>
  </si>
  <si>
    <t>c.    METODOLOGÍA.</t>
  </si>
  <si>
    <t>Luego de recibidas las propuestas y realizado el acta de cierre, se verificará el cumplimiento por parte de los proponentes de los requisitos habilitantes. En caso de que los proponentes no reúnan todos los requisitos se les dará un día hábil para subsanar, procediendo nuevamente a la verificación.</t>
  </si>
  <si>
    <t>Si se presenta un sólo proponente se le adjudicará a éste, siempre y cuando no se supere el presupuesto oficial.</t>
  </si>
  <si>
    <t>En caso de empate entre dos o más proponentes habilitados para participar, se adjudicará al que haya entregado en menor tiempo la propuesta.</t>
  </si>
  <si>
    <t xml:space="preserve">Medellín, </t>
  </si>
  <si>
    <t>Rector</t>
  </si>
  <si>
    <t>2 INVITACIÓN PUBLICA</t>
  </si>
  <si>
    <t xml:space="preserve">AVISO DE INVITACIÓN PÜBLICA N° </t>
  </si>
  <si>
    <t>Proceso de Selección Inferior a 20 SMLMV</t>
  </si>
  <si>
    <r>
      <t xml:space="preserve">1.    </t>
    </r>
    <r>
      <rPr>
        <b/>
        <u/>
        <sz val="9"/>
        <color indexed="8"/>
        <rFont val="Arial"/>
        <family val="2"/>
      </rPr>
      <t>OBJETO</t>
    </r>
  </si>
  <si>
    <t>En desarrollo de sus competencias, la Institución Educativa</t>
  </si>
  <si>
    <t>requiere celebrar contrato que  tenga como objeto:</t>
  </si>
  <si>
    <r>
      <t xml:space="preserve">2.    </t>
    </r>
    <r>
      <rPr>
        <b/>
        <u/>
        <sz val="9"/>
        <color indexed="8"/>
        <rFont val="Arial"/>
        <family val="2"/>
      </rPr>
      <t>PRESUPUESTO</t>
    </r>
  </si>
  <si>
    <t>Para  dicho  contrato  se  cuenta  con  un  presupuesto  de:</t>
  </si>
  <si>
    <t>Respaldado  el presupuesto oficial en el certificado de disponibilidad presupuestal No</t>
  </si>
  <si>
    <t xml:space="preserve">del </t>
  </si>
  <si>
    <t>del Fondo de Servicios Educativos de la Institución Educativa</t>
  </si>
  <si>
    <r>
      <t xml:space="preserve">3.    </t>
    </r>
    <r>
      <rPr>
        <b/>
        <u/>
        <sz val="9"/>
        <color indexed="8"/>
        <rFont val="Arial"/>
        <family val="2"/>
      </rPr>
      <t>PROCEDIMIENTO DE CONTRATACIÓN</t>
    </r>
  </si>
  <si>
    <t xml:space="preserve">De acuerdo con la naturaleza del asunto y la cuantía debe seguirse el procedimiento establecido en el  Acuerdo Directivo </t>
  </si>
  <si>
    <r>
      <t xml:space="preserve">4.    </t>
    </r>
    <r>
      <rPr>
        <b/>
        <u/>
        <sz val="9"/>
        <color indexed="8"/>
        <rFont val="Arial"/>
        <family val="2"/>
      </rPr>
      <t>LUGAR Y HORARIO DE ENTREGA DE PROPUESTAS</t>
    </r>
  </si>
  <si>
    <t>Se reciben las propuestas en el horario de: 07:00 AM a 17:00 PM, en la Secretaría de la Institución Educativa.  Dirección</t>
  </si>
  <si>
    <t>Los estudios y documentos previos podrán ser consultados en la cartelera de la Secretaría de la Institución.</t>
  </si>
  <si>
    <r>
      <t xml:space="preserve">5.    </t>
    </r>
    <r>
      <rPr>
        <b/>
        <u/>
        <sz val="9"/>
        <rFont val="Arial"/>
        <family val="2"/>
      </rPr>
      <t>VALIDEZ DE LA OFERTA</t>
    </r>
  </si>
  <si>
    <t>La oferta presentada deberá tener una validez mínima de (30) días calendario a partir de la fecha de presentación de la misma.</t>
  </si>
  <si>
    <r>
      <t xml:space="preserve">6.    </t>
    </r>
    <r>
      <rPr>
        <b/>
        <u/>
        <sz val="9"/>
        <color indexed="8"/>
        <rFont val="Arial"/>
        <family val="2"/>
      </rPr>
      <t>REQUISITOS HABILITANTES</t>
    </r>
  </si>
  <si>
    <t xml:space="preserve">l. Copia de las pólizas de responsabilidad civil contractual y extracontractual vigentes. </t>
  </si>
  <si>
    <r>
      <rPr>
        <u/>
        <sz val="9"/>
        <color indexed="8"/>
        <rFont val="Arial"/>
        <family val="2"/>
      </rPr>
      <t>m. Contar con un botiquín de primeros auxilios debidamente equipado</t>
    </r>
    <r>
      <rPr>
        <sz val="9"/>
        <color indexed="8"/>
        <rFont val="Arial"/>
        <family val="2"/>
      </rPr>
      <t xml:space="preserve"> </t>
    </r>
  </si>
  <si>
    <t xml:space="preserve">LO RESALTADO SÒLO APLICA PARA CONTRATO DE TRANSPORTE </t>
  </si>
  <si>
    <r>
      <t xml:space="preserve">7.    </t>
    </r>
    <r>
      <rPr>
        <b/>
        <u/>
        <sz val="9"/>
        <color indexed="8"/>
        <rFont val="Arial"/>
        <family val="2"/>
      </rPr>
      <t>PLAZO</t>
    </r>
  </si>
  <si>
    <t>después de la selección de la oferta ganadora</t>
  </si>
  <si>
    <r>
      <t xml:space="preserve">8.    </t>
    </r>
    <r>
      <rPr>
        <b/>
        <u/>
        <sz val="9"/>
        <color indexed="8"/>
        <rFont val="Arial"/>
        <family val="2"/>
      </rPr>
      <t>FORMA DE PAGO</t>
    </r>
  </si>
  <si>
    <r>
      <t xml:space="preserve">9.    </t>
    </r>
    <r>
      <rPr>
        <b/>
        <u/>
        <sz val="9"/>
        <color indexed="8"/>
        <rFont val="Arial"/>
        <family val="2"/>
      </rPr>
      <t>CAUSALES DE RECHAZO</t>
    </r>
  </si>
  <si>
    <t>Cuando no se presenten los documentos subsanables requeridos por  la Institución, dentro del plazo otorgado para el efecto.</t>
  </si>
  <si>
    <t>·         Si la propuesta no demuestra experiencia específica en el ámbito del objeto.</t>
  </si>
  <si>
    <r>
      <t xml:space="preserve">10.  </t>
    </r>
    <r>
      <rPr>
        <b/>
        <i/>
        <u/>
        <sz val="9"/>
        <color indexed="8"/>
        <rFont val="Arial"/>
        <family val="2"/>
      </rPr>
      <t>PROPUESTA ECONÓMICA</t>
    </r>
  </si>
  <si>
    <t>El proponente deberá informar en la propuesta económica todos y cada uno de los ítems señalados en las condiciones técnicas mínimas exigidas, porque de no ocurrir se corre el riesgo de ser evaluada la propuesta NO HÁBIL.</t>
  </si>
  <si>
    <t>Será evaluado en precio atendiendo que en ningún caso el valor de la propuesta será superior al 100% del presupuesto oficial y en la experiencia demostrada.</t>
  </si>
  <si>
    <r>
      <t xml:space="preserve">11. </t>
    </r>
    <r>
      <rPr>
        <b/>
        <i/>
        <u/>
        <sz val="9"/>
        <color indexed="8"/>
        <rFont val="Arial"/>
        <family val="2"/>
      </rPr>
      <t>CRITERIOS DE EVALUACIÓN Y ADJUDICACIÓN</t>
    </r>
  </si>
  <si>
    <t>Será adjudicado el contrato al proponente con la propuesta más baja en el precio, siempre y cuando cumpla con las condiciones técnicas mínimas exigidas por la Institución; se revisarán entonces los requisitos habilitantes del oferente que presente el precio más bajo cumpliendo con las condiciones mínimas exigidas.</t>
  </si>
  <si>
    <r>
      <t xml:space="preserve">12.         </t>
    </r>
    <r>
      <rPr>
        <b/>
        <u/>
        <sz val="9"/>
        <color indexed="8"/>
        <rFont val="Arial"/>
        <family val="2"/>
      </rPr>
      <t>METODOLOGÍA</t>
    </r>
  </si>
  <si>
    <r>
      <t xml:space="preserve">13. </t>
    </r>
    <r>
      <rPr>
        <b/>
        <i/>
        <u/>
        <sz val="9"/>
        <color indexed="8"/>
        <rFont val="Arial"/>
        <family val="2"/>
      </rPr>
      <t>CRITERIOS DE DESEMPATE</t>
    </r>
  </si>
  <si>
    <t>En caso de empate se adjudicará al proponente que haya entregado primero en orden cronológico su respectiva oferta en el lugar asignado para tal propósito.</t>
  </si>
  <si>
    <r>
      <t xml:space="preserve">14. </t>
    </r>
    <r>
      <rPr>
        <b/>
        <i/>
        <u/>
        <sz val="9"/>
        <color indexed="8"/>
        <rFont val="Arial"/>
        <family val="2"/>
      </rPr>
      <t>DECLARACIÓN DE DESIERTA</t>
    </r>
  </si>
  <si>
    <t>Se declarará desierta la selección en los siguientes casos: a) si no se presentaren ofertas; b) si ninguna de las ofertas cumple los requisitos técnicos mínimos; c) si ninguna de las ofertas se considera hábil.</t>
  </si>
  <si>
    <t xml:space="preserve">Esta declaración se publicará en la cartelera mediante comunicación motivada escrita. </t>
  </si>
  <si>
    <r>
      <t xml:space="preserve">15.  </t>
    </r>
    <r>
      <rPr>
        <b/>
        <i/>
        <u/>
        <sz val="9"/>
        <color indexed="8"/>
        <rFont val="Arial"/>
        <family val="2"/>
      </rPr>
      <t>ACEPTACIÓN DE LA OFERTA</t>
    </r>
  </si>
  <si>
    <t>La Institución manifestará la aceptación de la oferta mediante comunicación, con la cual el proponente seleccionado quedará informado de la aceptación de su oferta.</t>
  </si>
  <si>
    <t>La comunicación de aceptación junto con la oferta constituirán para todos los efectos el contrato celebrado, con fundamento en el cual se realizará el registro presupuestal</t>
  </si>
  <si>
    <r>
      <t xml:space="preserve">16.  </t>
    </r>
    <r>
      <rPr>
        <b/>
        <u/>
        <sz val="9"/>
        <color indexed="8"/>
        <rFont val="Arial"/>
        <family val="2"/>
      </rPr>
      <t>CRONÓGRAMA DEL PROCESO</t>
    </r>
  </si>
  <si>
    <t>ETAPA</t>
  </si>
  <si>
    <t>TRÁMITES  NECESARIOS</t>
  </si>
  <si>
    <t>TÉRMINOS</t>
  </si>
  <si>
    <t>RESPONSABLE</t>
  </si>
  <si>
    <t>Planeación</t>
  </si>
  <si>
    <t>· Estudios  y  documentos  previos.</t>
  </si>
  <si>
    <t>Rectoría</t>
  </si>
  <si>
    <t xml:space="preserve">· Definición  de  los  requisitos  técnicos  </t>
  </si>
  <si>
    <t xml:space="preserve">· Requisitos  habilitantes </t>
  </si>
  <si>
    <t>· Definición de  la  ubicación  física  en  donde  se  prestará  el  servicio</t>
  </si>
  <si>
    <t>Apertura del proceso (invitación)</t>
  </si>
  <si>
    <t>Cierre  del  proceso</t>
  </si>
  <si>
    <t>Fecha  límite  para recibo  de  propuestas</t>
  </si>
  <si>
    <t>Evaluación</t>
  </si>
  <si>
    <t>· Verificación de  requisitos  habilitantes</t>
  </si>
  <si>
    <t>· Requerimiento  a  proponentes  para  subsanar inconsistencias (1dia)</t>
  </si>
  <si>
    <t>Publicación  informe</t>
  </si>
  <si>
    <t>Publicación  informe de evaluación.</t>
  </si>
  <si>
    <t>Respuesta  a  observaciones</t>
  </si>
  <si>
    <t>Adjudicación  o  declaratoria  desierta</t>
  </si>
  <si>
    <t>Resolución  de  adjudicación o</t>
  </si>
  <si>
    <t>resolución  declaratoria  desierta</t>
  </si>
  <si>
    <t>Celebración  contrato</t>
  </si>
  <si>
    <t>Firma  contrato</t>
  </si>
  <si>
    <t>Liquidacion Contrato</t>
  </si>
  <si>
    <t>Firma Liquidacion contrato</t>
  </si>
  <si>
    <t xml:space="preserve">Hora de fijación: </t>
  </si>
  <si>
    <t>Firma:</t>
  </si>
  <si>
    <t>Hora de desfijación:</t>
  </si>
  <si>
    <t xml:space="preserve">Firma: </t>
  </si>
  <si>
    <t>Solo y unicamente en la secretaria de la institucion educativa.</t>
  </si>
  <si>
    <t>1 EVALUACION</t>
  </si>
  <si>
    <t>2 EVALUACION</t>
  </si>
  <si>
    <t>3 EVALUACION</t>
  </si>
  <si>
    <t>EVALUACIÓN POR OFERENTE</t>
  </si>
  <si>
    <t xml:space="preserve">Nombre Oferente: </t>
  </si>
  <si>
    <t>Nit:</t>
  </si>
  <si>
    <t>Objeto:</t>
  </si>
  <si>
    <t xml:space="preserve">Invitación Pública: </t>
  </si>
  <si>
    <t>con fecha</t>
  </si>
  <si>
    <t xml:space="preserve">Fecha de Evaluación: </t>
  </si>
  <si>
    <t>PRESENTACIÓN DE LA PROPUESTA.</t>
  </si>
  <si>
    <t>Detalle</t>
  </si>
  <si>
    <t>Cumple</t>
  </si>
  <si>
    <t>No Cumple</t>
  </si>
  <si>
    <t>Observación</t>
  </si>
  <si>
    <t>- Oferta económica de los bienes y/o servicios según las especificaciones técnicas exigidas por la Institución</t>
  </si>
  <si>
    <t>x</t>
  </si>
  <si>
    <t>REQUISITOS HABILITANTES.</t>
  </si>
  <si>
    <t>- Certificado de Existencia y Representación legal</t>
  </si>
  <si>
    <t>- Registro Único Tributario (RUT)</t>
  </si>
  <si>
    <t xml:space="preserve">- Fotocopia de la cédula </t>
  </si>
  <si>
    <t>- Certificado de antecedentes de la Procuraduría no mayor a 3 meses</t>
  </si>
  <si>
    <t>- Certificado de antecedentes de la Contraloría no mayor a 3 meses.</t>
  </si>
  <si>
    <t>X</t>
  </si>
  <si>
    <t>Verificado por la IE</t>
  </si>
  <si>
    <t>- Certificado de antecedentes de la Policía no mayor a 3 meses.</t>
  </si>
  <si>
    <t>- Hoja de vida</t>
  </si>
  <si>
    <t>- Certificado de pago de seguridad social.</t>
  </si>
  <si>
    <t>Es suministro</t>
  </si>
  <si>
    <t>CRITERIOS DE EVALUACIÓN Y CALIFICACIÓN</t>
  </si>
  <si>
    <t>Criterio De Evaluación</t>
  </si>
  <si>
    <t>Puntaje Máximo</t>
  </si>
  <si>
    <t>Puntaje Asignado</t>
  </si>
  <si>
    <t>- Calificación económica (Menor precio)</t>
  </si>
  <si>
    <t>Total</t>
  </si>
  <si>
    <t>4 ADJUDICACION</t>
  </si>
  <si>
    <t>Resolución Rectoral Adjudicación  Nro.</t>
  </si>
  <si>
    <t xml:space="preserve">de </t>
  </si>
  <si>
    <r>
      <t xml:space="preserve">“Por medio del cual se adjudica la Invitación pública </t>
    </r>
    <r>
      <rPr>
        <sz val="9"/>
        <color indexed="10"/>
        <rFont val="Arial"/>
        <family val="2"/>
      </rPr>
      <t xml:space="preserve">Nº </t>
    </r>
  </si>
  <si>
    <t>para:</t>
  </si>
  <si>
    <t>El rector de la Institución Educativa, como orientador en la ejecución del proyecto educativo institucional y en uso de sus atribuciones y en especial las conferidas por la ley 715 de 2001 y las conferidas en el Reglamento de contratación aprobadas por el Consejo Directivo</t>
  </si>
  <si>
    <t>CONSIDERANDO:</t>
  </si>
  <si>
    <t xml:space="preserve">·         Que el articulo 11 Nral 1º y articulo 30 Nral 1º de la ley 80 de 1993, establece que será competencia del jefe o representante legal de la entidad, ordenar y dirigir la celebración de licitaciones o concursos públicos y para la escogencia del contratista. </t>
  </si>
  <si>
    <t>·         Que para tal efecto se publicó en la cartelera de la Institución la invitación pública Nº</t>
  </si>
  <si>
    <t xml:space="preserve">cuyo objeto es el: </t>
  </si>
  <si>
    <t>·         Que para la fecha del cierre del proceso se presentaron las propuestas de:</t>
  </si>
  <si>
    <t>1.</t>
  </si>
  <si>
    <t>2.</t>
  </si>
  <si>
    <t>3.</t>
  </si>
  <si>
    <t>4.</t>
  </si>
  <si>
    <t>Que conforme a lo previsto en la ley 80 de 1993 y decretos reglamentarios, en el presente proceso contractual existe propuesta hábil que cumple con los requisitos establecidos en la invitación para la adjudicación y que la propuesta realizada por:</t>
  </si>
  <si>
    <t xml:space="preserve">·         En mérito de lo expuesto, </t>
  </si>
  <si>
    <t>RESUELVE:</t>
  </si>
  <si>
    <r>
      <t>ARTICULO PRIMERO</t>
    </r>
    <r>
      <rPr>
        <sz val="9"/>
        <color indexed="8"/>
        <rFont val="Arial"/>
        <family val="2"/>
      </rPr>
      <t xml:space="preserve">: ADJUDICAR LA INVITACION PÚBLICA Nº </t>
    </r>
    <r>
      <rPr>
        <sz val="10"/>
        <color indexed="10"/>
        <rFont val="Arial"/>
        <family val="2"/>
      </rPr>
      <t/>
    </r>
  </si>
  <si>
    <t>A:</t>
  </si>
  <si>
    <t xml:space="preserve">con NIT. </t>
  </si>
  <si>
    <t xml:space="preserve"> cuyo objetivo es:</t>
  </si>
  <si>
    <t xml:space="preserve">Por valor de </t>
  </si>
  <si>
    <r>
      <t>ARTICULO SEGUNDO</t>
    </r>
    <r>
      <rPr>
        <sz val="9"/>
        <color indexed="8"/>
        <rFont val="Arial"/>
        <family val="2"/>
      </rPr>
      <t>: Las obligaciones derivadas del presente contrato, se cancelarán con cargo a los recursos de los Fondos de Servicios Educativos, respaldados con la:</t>
    </r>
    <r>
      <rPr>
        <sz val="9"/>
        <color indexed="8"/>
        <rFont val="Arial"/>
        <family val="2"/>
      </rPr>
      <t xml:space="preserve"> </t>
    </r>
  </si>
  <si>
    <t xml:space="preserve">disponibilidad No </t>
  </si>
  <si>
    <t xml:space="preserve">con fecha </t>
  </si>
  <si>
    <t>Compromiso</t>
  </si>
  <si>
    <r>
      <t>ARTICULO TERCERO</t>
    </r>
    <r>
      <rPr>
        <sz val="9"/>
        <color indexed="8"/>
        <rFont val="Arial"/>
        <family val="2"/>
      </rPr>
      <t xml:space="preserve">: Contra la presente resolución no procede recurso alguno. </t>
    </r>
  </si>
  <si>
    <t>COMUNÍQUESE Y CÚMPLASE</t>
  </si>
  <si>
    <t xml:space="preserve">5 CONTRATO  </t>
  </si>
  <si>
    <t xml:space="preserve">CONTRATO No. </t>
  </si>
  <si>
    <r>
      <t>CONTRATANTE</t>
    </r>
    <r>
      <rPr>
        <sz val="9"/>
        <color indexed="8"/>
        <rFont val="Arial"/>
        <family val="2"/>
      </rPr>
      <t>:</t>
    </r>
  </si>
  <si>
    <t xml:space="preserve">INSTITUCION EDUCATIVA </t>
  </si>
  <si>
    <t>NIT:</t>
  </si>
  <si>
    <t>CONTRATISTA:</t>
  </si>
  <si>
    <r>
      <t>Nit</t>
    </r>
    <r>
      <rPr>
        <sz val="9"/>
        <color indexed="10"/>
        <rFont val="Arial"/>
        <family val="2"/>
      </rPr>
      <t>:</t>
    </r>
  </si>
  <si>
    <t>OBJETO:</t>
  </si>
  <si>
    <t>VALOR:</t>
  </si>
  <si>
    <t>VIGENCIA:</t>
  </si>
  <si>
    <t>DISPONIBILIDAD:</t>
  </si>
  <si>
    <t>COMPROMISO:</t>
  </si>
  <si>
    <t xml:space="preserve">Entre los suscritos a saber, </t>
  </si>
  <si>
    <t>mayor de edad, identificado con la cédula de</t>
  </si>
  <si>
    <t>ciudadanía número N°</t>
  </si>
  <si>
    <t>expedida en el Municipio de</t>
  </si>
  <si>
    <t>Antioquia,  en  su  condición de Rector de</t>
  </si>
  <si>
    <t xml:space="preserve">la Institución Educativa </t>
  </si>
  <si>
    <t xml:space="preserve">del Municipio  de  Medellín, con el NIT, </t>
  </si>
  <si>
    <t xml:space="preserve">facultado para contratar de conformidad con el Decreto 4791 de 2008,  la Ley 80 de 1993, Ley 1150 de 2007, Decreto 1510 de 2013, y demás disposiciones legales a la celebración del mismo y las que se expidan durante su vigencia; quien en adelante y para los </t>
  </si>
  <si>
    <t>efectos del presente contrato se denominará LA INSTITUCION EDUCATIVA y de la otra la persona:</t>
  </si>
  <si>
    <t>identificada con NIT Ó C.C</t>
  </si>
  <si>
    <t>repesentante legal de:</t>
  </si>
  <si>
    <t>identificada</t>
  </si>
  <si>
    <t>con NIT Ó C.C</t>
  </si>
  <si>
    <t>y quien para los efectos jurídicos del presente acto se denominará  EL  CONTRATISTA, hemos acordado</t>
  </si>
  <si>
    <t>celebrar el presente contrato, que se regirá por las normas vigentes en materia contractual y las siguientes cláusulas, previas las siguientes consideraciones:</t>
  </si>
  <si>
    <t>Que la Ley 715 de 2001, en su artículo 10, Funciones de Rectores o Directores. Numeral 10.16 dispone que: “Administrar el Fondo de Servicios Educativos y los recursos que por incentivos se le asignen, en los términos de la presente ley.”</t>
  </si>
  <si>
    <t>El Decreto 4791 de 2008 en su artículo 3 señala “ADMINISTRACIÓN DEL FONDO DE SERVICIOS EDUCATIVOS. El rector o director rural en coordinación con el consejo directivo del establecimiento educativo estatal administra el Fondo de Servicios Educativos de acuerdo con las funciones otorgadas por la Ley 715 de 2001 y el presente decreto.</t>
  </si>
  <si>
    <t>Parágrafo. Se entiende por administrar el Fondo de Servicios Educativos las acciones de presupuestación, recaudo, conservación, inversión, compromiso, ejecución de sus recursos y rendición de cuentas, entre otras, con sujeción a la reglamentación pertinente y a lo dispuesto por el consejo directivo.”</t>
  </si>
  <si>
    <t xml:space="preserve">Que igualmente el Decreto 4791 de 2008 establece claramente que el rector o director rural es el ordenador del gasto cuando en su artículo 4 dispone “ORDENACIÓN DEL GASTO. Los fondos de servicios educativos carecen de personería jurídica. El rector o director rural es el ordenador del gasto del Fondo de Servicios Educativos y su ejercicio no implica representación legal. </t>
  </si>
  <si>
    <t xml:space="preserve">Que por lo antes enunciado se autoriza la contratación con el citado contratista, toda vez que cumple con los requisitos exigidos en las disposiciones antes enunciadas, y que se verifico y se constato las exigencias señaladas por la Institución Educativa, por lo tanto acordamos: </t>
  </si>
  <si>
    <r>
      <t>CLÁUSULA PRIMERA. OBJETO</t>
    </r>
    <r>
      <rPr>
        <sz val="9"/>
        <color indexed="8"/>
        <rFont val="Arial"/>
        <family val="2"/>
      </rPr>
      <t xml:space="preserve">: En desarrollo del objeto contractual </t>
    </r>
    <r>
      <rPr>
        <b/>
        <sz val="9"/>
        <color indexed="8"/>
        <rFont val="Arial"/>
        <family val="2"/>
      </rPr>
      <t>EL CONTRATISTA</t>
    </r>
    <r>
      <rPr>
        <sz val="9"/>
        <color indexed="8"/>
        <rFont val="Arial"/>
        <family val="2"/>
      </rPr>
      <t xml:space="preserve"> se obliga a:</t>
    </r>
  </si>
  <si>
    <r>
      <t>CLÁUSULA SEGUNDA. OBLIGACIONES DE LAS PARTES</t>
    </r>
    <r>
      <rPr>
        <sz val="9"/>
        <color indexed="8"/>
        <rFont val="Arial"/>
        <family val="2"/>
      </rPr>
      <t>: DEL CONTRATISTA:1</t>
    </r>
  </si>
  <si>
    <r>
      <rPr>
        <sz val="9"/>
        <color indexed="8"/>
        <rFont val="Arial"/>
        <family val="2"/>
      </rPr>
      <t>en el momento que sea requerido y  según las características contempladas en el estudio de conveniencia y oportunidad y la propuesta, los cuales hacen parte integral de este contrato</t>
    </r>
    <r>
      <rPr>
        <b/>
        <sz val="9"/>
        <color indexed="8"/>
        <rFont val="Arial"/>
        <family val="2"/>
      </rPr>
      <t>; 2)</t>
    </r>
    <r>
      <rPr>
        <sz val="9"/>
        <color indexed="8"/>
        <rFont val="Arial"/>
        <family val="2"/>
      </rPr>
      <t xml:space="preserve">Cumplir con el objeto del contrato con la diligencia, eficiencia y responsabilidad requerida; </t>
    </r>
    <r>
      <rPr>
        <b/>
        <sz val="9"/>
        <color indexed="8"/>
        <rFont val="Arial"/>
        <family val="2"/>
      </rPr>
      <t xml:space="preserve">3) </t>
    </r>
    <r>
      <rPr>
        <sz val="9"/>
        <color indexed="8"/>
        <rFont val="Arial"/>
        <family val="2"/>
      </rPr>
      <t xml:space="preserve">Aportar los documentos necesarios para la legalidad del presente contrato, </t>
    </r>
    <r>
      <rPr>
        <b/>
        <sz val="9"/>
        <color indexed="8"/>
        <rFont val="Arial"/>
        <family val="2"/>
      </rPr>
      <t>4)</t>
    </r>
    <r>
      <rPr>
        <sz val="9"/>
        <color indexed="8"/>
        <rFont val="Arial"/>
        <family val="2"/>
      </rPr>
      <t xml:space="preserve"> Presentar al interventor designado evidencias físicas y soportes que den cuenta de todas las actividades desarrolladas con la respectiva cuenta de cobro.</t>
    </r>
  </si>
  <si>
    <r>
      <t>DE LA INSTITUCIÒN EDUCATIVA. 1</t>
    </r>
    <r>
      <rPr>
        <sz val="9"/>
        <color indexed="8"/>
        <rFont val="Arial"/>
        <family val="2"/>
      </rPr>
      <t>) Pagar al</t>
    </r>
    <r>
      <rPr>
        <b/>
        <sz val="9"/>
        <color indexed="8"/>
        <rFont val="Arial"/>
        <family val="2"/>
      </rPr>
      <t xml:space="preserve"> CONTRATISTA</t>
    </r>
    <r>
      <rPr>
        <sz val="9"/>
        <color indexed="8"/>
        <rFont val="Arial"/>
        <family val="2"/>
      </rPr>
      <t xml:space="preserve"> el valor pactado previo el cumplimiento de los requisitos que se señalen; </t>
    </r>
    <r>
      <rPr>
        <b/>
        <sz val="9"/>
        <color indexed="8"/>
        <rFont val="Arial"/>
        <family val="2"/>
      </rPr>
      <t xml:space="preserve">2) </t>
    </r>
    <r>
      <rPr>
        <sz val="9"/>
        <color indexed="8"/>
        <rFont val="Arial"/>
        <family val="2"/>
      </rPr>
      <t xml:space="preserve">Suministrar los documentos y la información requerida para el cabal cumplimiento del  objeto contractual; </t>
    </r>
    <r>
      <rPr>
        <b/>
        <sz val="9"/>
        <color indexed="8"/>
        <rFont val="Arial"/>
        <family val="2"/>
      </rPr>
      <t xml:space="preserve">3) </t>
    </r>
    <r>
      <rPr>
        <sz val="9"/>
        <color indexed="8"/>
        <rFont val="Arial"/>
        <family val="2"/>
      </rPr>
      <t>Ejercer la interventoría del presente contrato</t>
    </r>
  </si>
  <si>
    <r>
      <t>CLÁUSULA TERCERA. VALOR Y FORMA DE PAGO</t>
    </r>
    <r>
      <rPr>
        <sz val="9"/>
        <color indexed="8"/>
        <rFont val="Arial"/>
        <family val="2"/>
      </rPr>
      <t>: El valor total del presente contrato se estima en la suma</t>
    </r>
  </si>
  <si>
    <t>los cuales cancelará la INSTITUCION EDUCATIVA al CONTRATISTA previa</t>
  </si>
  <si>
    <t xml:space="preserve">presentación correcta de la cuenta de cobro y la certificación del cumplimiento de las obligaciones que haga el interventor. La INSTITUCION EDUCATIVA deducirá de dicho valor los impuestos de Ley a que hubiere lugar.  </t>
  </si>
  <si>
    <r>
      <t xml:space="preserve">CLÁUSULA CUARTA. PLAZO: </t>
    </r>
    <r>
      <rPr>
        <sz val="9"/>
        <color indexed="8"/>
        <rFont val="Arial"/>
        <family val="2"/>
      </rPr>
      <t xml:space="preserve">El término de duración del presente contrato, contados a partir de la suscripción del Contrato, entre </t>
    </r>
  </si>
  <si>
    <t>La INSTITUCION EDUCATIVA, a través del  Rector y EL CONTRATISTA. se estima en</t>
  </si>
  <si>
    <t>días.</t>
  </si>
  <si>
    <t>No obstante si el objeto contractual se desarrolla antes del plazo señalado, habrá lugar a certificar por parte del Rector, la terminación del contrato por cumplimiento del objeto contractual.</t>
  </si>
  <si>
    <r>
      <rPr>
        <b/>
        <sz val="9"/>
        <color indexed="8"/>
        <rFont val="Arial"/>
        <family val="2"/>
      </rPr>
      <t xml:space="preserve">PARAGRAFO: </t>
    </r>
    <r>
      <rPr>
        <sz val="9"/>
        <color indexed="8"/>
        <rFont val="Arial"/>
        <family val="2"/>
      </rPr>
      <t>El término de ejecución puede ser prorrogado de común acuerdo entre las partes, en los términos de la ley, siempre que se presente justificación debidamente acreditada por el interventor del contrato.</t>
    </r>
  </si>
  <si>
    <r>
      <t xml:space="preserve">CLÁUSULA QUINTA. SUSPENSIÓN: </t>
    </r>
    <r>
      <rPr>
        <sz val="9"/>
        <color indexed="8"/>
        <rFont val="Arial"/>
        <family val="2"/>
      </rPr>
      <t>En caso de presentarse suspensión en el plazo aquí previsto, se deberá elaborar la respectiva acta, la cual contendrá la causal de suspensión y deberá ser firmada por el Interventor designado y EL CONTRATISTA; una vez terminados los eventos que dieron origen a la suspensión, se suscribirá un acta en la que se dejará constancia de la reanudación de actividades.</t>
    </r>
  </si>
  <si>
    <r>
      <t>CLÁUSULA SEXTA. INDEMNIDAD</t>
    </r>
    <r>
      <rPr>
        <sz val="9"/>
        <color indexed="8"/>
        <rFont val="Arial"/>
        <family val="2"/>
      </rPr>
      <t>: En cumplimiento al artículo 6º del Decreto 4828 de 2008, el contratista se obliga a mantener indemne a la Institución Educativa por todo reclamo, demanda, acción legal y costos que puedan causarse o surgir por daños o lesiones a personas o bienes ocasionados por el Contratista o el personal que éste contrate, durante la ejecución del objeto contractual.</t>
    </r>
  </si>
  <si>
    <r>
      <t xml:space="preserve">CLÁUSULA SEPTIMA. CLÁUSULA PENAL PECUNIARIA: </t>
    </r>
    <r>
      <rPr>
        <sz val="9"/>
        <color indexed="8"/>
        <rFont val="Arial"/>
        <family val="2"/>
      </rPr>
      <t xml:space="preserve">En caso de declaratoria de caducidad o de incumplimiento de las obligaciones que contrajo </t>
    </r>
    <r>
      <rPr>
        <b/>
        <sz val="9"/>
        <color indexed="8"/>
        <rFont val="Arial"/>
        <family val="2"/>
      </rPr>
      <t>EL CONTRATISTA</t>
    </r>
    <r>
      <rPr>
        <sz val="9"/>
        <color indexed="8"/>
        <rFont val="Arial"/>
        <family val="2"/>
      </rPr>
      <t xml:space="preserve">, podrá </t>
    </r>
    <r>
      <rPr>
        <b/>
        <sz val="9"/>
        <color indexed="8"/>
        <rFont val="Arial"/>
        <family val="2"/>
      </rPr>
      <t>LA INSTITUCION EDUCATIVA</t>
    </r>
    <r>
      <rPr>
        <sz val="9"/>
        <color indexed="8"/>
        <rFont val="Arial"/>
        <family val="2"/>
      </rPr>
      <t xml:space="preserve"> imponer una sanción pecuniaria la cual tendrá un monto del diez por ciento (10%) del valor del contrato sin perjuicio de adelantar las acciones legales y administrativas pertinentes en caso de que las cuantías de los perjuicios ocasionados a la INSTITUCION EDUCATIVA, superen el valor de la cláusula penal.</t>
    </r>
  </si>
  <si>
    <r>
      <t xml:space="preserve">CLÁUSULA OCTAVA. INTERVENTORÍA: </t>
    </r>
    <r>
      <rPr>
        <sz val="9"/>
        <color indexed="8"/>
        <rFont val="Arial"/>
        <family val="2"/>
      </rPr>
      <t xml:space="preserve">La interventoría de este contrato será ejercida por el Rector de la Institución Educativa. </t>
    </r>
  </si>
  <si>
    <r>
      <t>PARAGRAFO</t>
    </r>
    <r>
      <rPr>
        <sz val="9"/>
        <color indexed="8"/>
        <rFont val="Arial"/>
        <family val="2"/>
      </rPr>
      <t>. El Interventor designado velará por el cumplimiento de las obligaciones contractuales pactadas y de las establecidas en el ordenamiento jurídico vigente.</t>
    </r>
  </si>
  <si>
    <r>
      <t xml:space="preserve">CLÁUSULA NOVENA. CESIÓN Y SUBCONTRATACIÓN: </t>
    </r>
    <r>
      <rPr>
        <sz val="9"/>
        <color indexed="8"/>
        <rFont val="Arial"/>
        <family val="2"/>
      </rPr>
      <t>EL CONTRATISTA no podrá ceder total ni parcialmente con otra persona natural o jurídica el presente contrato, sin el consentimiento previo y escrito de la Institución Educativa.</t>
    </r>
  </si>
  <si>
    <r>
      <t xml:space="preserve">CLÁUSULA DÉCIMA. VÍNCULO LEGAL: </t>
    </r>
    <r>
      <rPr>
        <sz val="9"/>
        <color indexed="8"/>
        <rFont val="Arial"/>
        <family val="2"/>
      </rPr>
      <t>LA INSTITUCIÓN EDUCATIVA no adquiere ningún vínculo o relación de carácter laboral o similar con EL CONTRATISTA, por lo tanto, ésta tendrá derecho al valor pactado en la Cláusula Tercera de este contrato y en ningún caso se pagara al CONTRATISTA suma alguna por otro concepto. EL CONTRATISTA prestará sus servicios de manera independiente y no tendrá con LA INSTITUCIÓN EDUCATIVA relación de subordinación alguna.</t>
    </r>
  </si>
  <si>
    <r>
      <t xml:space="preserve">CLÁUSULA DÉCIMA PRIMERA.CAUSALES DE TERMINACIÓN DEL PRESENTE CONTRATO: </t>
    </r>
    <r>
      <rPr>
        <sz val="9"/>
        <color indexed="8"/>
        <rFont val="Arial"/>
        <family val="2"/>
      </rPr>
      <t>El presente contrato termina por las siguientes causales: a) La ejecución total del objeto del contrato; b) El cumplimiento del plazo estipulado; c)  Por acuerdo mutuo entre las partes.</t>
    </r>
  </si>
  <si>
    <r>
      <t xml:space="preserve">CLÁUSULA DECIMA SEGUNDA. VIGENCIA: </t>
    </r>
    <r>
      <rPr>
        <sz val="9"/>
        <color indexed="8"/>
        <rFont val="Arial"/>
        <family val="2"/>
      </rPr>
      <t>La vigencia del presente contrato será por el plazo pactado en la Cláusula Cuarta</t>
    </r>
    <r>
      <rPr>
        <b/>
        <sz val="9"/>
        <color indexed="8"/>
        <rFont val="Arial"/>
        <family val="2"/>
      </rPr>
      <t xml:space="preserve">. </t>
    </r>
  </si>
  <si>
    <r>
      <t xml:space="preserve">CLÁUSULA DECIMA TERCERA. PERFECCIONAMIENTO: </t>
    </r>
    <r>
      <rPr>
        <sz val="9"/>
        <color indexed="8"/>
        <rFont val="Arial"/>
        <family val="2"/>
      </rPr>
      <t>El presente contrato quedará perfeccionado con la firma de las partes, con lo cual se entiende que hay acuerdo sobre el objeto y la contraprestación.</t>
    </r>
  </si>
  <si>
    <r>
      <t xml:space="preserve">CLÁUSULA DECIMA CUARTA. DOMICILIO. </t>
    </r>
    <r>
      <rPr>
        <sz val="9"/>
        <color indexed="8"/>
        <rFont val="Arial"/>
        <family val="2"/>
      </rPr>
      <t>Para todos los efectos legales derivados del presente contrato, se fija como domicilio contractual el Municipio de Medellín.</t>
    </r>
  </si>
  <si>
    <t xml:space="preserve">De conformidad con lo que antecede, en ejercicio de las facultades de que son titulares cada uno de los firmantes, suscriben este </t>
  </si>
  <si>
    <t xml:space="preserve">Contrato en la ciudad de Medellín a los </t>
  </si>
  <si>
    <t>Contratista CC.</t>
  </si>
  <si>
    <t>6 RECIBIDO A SATISFACCIÓN</t>
  </si>
  <si>
    <t>INFORME DE RECIBIDO A SATISFACCIÓN</t>
  </si>
  <si>
    <t>El Rector de la Institución Educativa</t>
  </si>
  <si>
    <t>CERTIFICA</t>
  </si>
  <si>
    <t xml:space="preserve">Que recibió a satisfacción los siguientes artículos y/o servicios que acontinuacion se relacionan: </t>
  </si>
  <si>
    <t>DESCRIPCION</t>
  </si>
  <si>
    <t>OBSERVACION</t>
  </si>
  <si>
    <t>VALOR TOTAL:</t>
  </si>
  <si>
    <t xml:space="preserve">Por parte de: </t>
  </si>
  <si>
    <t>Lo anterior para efectos de pago</t>
  </si>
  <si>
    <t>Cordialmente,</t>
  </si>
  <si>
    <t>7 ACTA DE LIQUIDACIÓN BILATERAL</t>
  </si>
  <si>
    <t>ACTA DE LIQUIDACIÓN BILATERAL</t>
  </si>
  <si>
    <t>CONTRATO N°:</t>
  </si>
  <si>
    <t>CLASE DE CONTRATO:</t>
  </si>
  <si>
    <t xml:space="preserve">CONTRATISTA:         </t>
  </si>
  <si>
    <t xml:space="preserve">OBJETO:                     </t>
  </si>
  <si>
    <t>VALOR INICIAL:</t>
  </si>
  <si>
    <t xml:space="preserve">FECHA DE INICIO: </t>
  </si>
  <si>
    <t>FECHA DE TERMINACIÓN:</t>
  </si>
  <si>
    <t>ADICIÓN:</t>
  </si>
  <si>
    <t>PRÓRROGA:</t>
  </si>
  <si>
    <r>
      <t>En el Municipio de Medellín, se reunieron El</t>
    </r>
    <r>
      <rPr>
        <b/>
        <sz val="9"/>
        <color indexed="8"/>
        <rFont val="Arial"/>
        <family val="2"/>
      </rPr>
      <t>,</t>
    </r>
    <r>
      <rPr>
        <sz val="9"/>
        <color indexed="8"/>
        <rFont val="Arial"/>
        <family val="2"/>
      </rPr>
      <t xml:space="preserve"> Rector(a) de la INSTITUCIÓN EDUCATIVA, que es la parte CONTRATANTE; y  </t>
    </r>
    <r>
      <rPr>
        <sz val="9"/>
        <rFont val="Arial"/>
        <family val="2"/>
      </rPr>
      <t xml:space="preserve">El </t>
    </r>
    <r>
      <rPr>
        <sz val="9"/>
        <color indexed="8"/>
        <rFont val="Arial"/>
        <family val="2"/>
      </rPr>
      <t>CONTRATISTA, con el fin de liquidar el contrato de la referencia, previa las siguientes:</t>
    </r>
  </si>
  <si>
    <t>CONSIDERACIONES</t>
  </si>
  <si>
    <r>
      <t xml:space="preserve">a. El día </t>
    </r>
    <r>
      <rPr>
        <sz val="10"/>
        <color indexed="10"/>
        <rFont val="Arial"/>
        <family val="2"/>
      </rPr>
      <t/>
    </r>
  </si>
  <si>
    <t>LA INSTITUCIÓN EDUCATIVA</t>
  </si>
  <si>
    <t>celebró el contrato</t>
  </si>
  <si>
    <t>N°</t>
  </si>
  <si>
    <t>con</t>
  </si>
  <si>
    <t>cuyo objeto es:</t>
  </si>
  <si>
    <r>
      <t xml:space="preserve">estableciendo como valor del contrato la suma de </t>
    </r>
    <r>
      <rPr>
        <sz val="10"/>
        <color indexed="10"/>
        <rFont val="Arial"/>
        <family val="2"/>
      </rPr>
      <t/>
    </r>
  </si>
  <si>
    <t>y como tiempo de ejecución contractual</t>
  </si>
  <si>
    <t>contados a partir de la firma del mismo.</t>
  </si>
  <si>
    <t xml:space="preserve">b. Por decisión bilateral se decide dar por terminado el contrato N° </t>
  </si>
  <si>
    <t xml:space="preserve">c. A continuación se relaciona cuadro de ejecución presupuestal del contrato N° </t>
  </si>
  <si>
    <t xml:space="preserve">discriminando los pagos, así: </t>
  </si>
  <si>
    <t>Valor total contrato</t>
  </si>
  <si>
    <t xml:space="preserve">Valor ejecutado  </t>
  </si>
  <si>
    <t>Valor pagado al Contratista</t>
  </si>
  <si>
    <t>Saldo a favor del contratista*</t>
  </si>
  <si>
    <t>Observaciones:</t>
  </si>
  <si>
    <t>* El saldo a favor del contratista se cancelara previa suscripción del presente documento y presentación de la cuenta de cobro correspondiente conforme a los requisitos señalados en el contrato.</t>
  </si>
  <si>
    <r>
      <t xml:space="preserve">d.  El objeto del contrato No.  </t>
    </r>
    <r>
      <rPr>
        <sz val="10"/>
        <color indexed="10"/>
        <rFont val="Arial"/>
        <family val="2"/>
      </rPr>
      <t/>
    </r>
  </si>
  <si>
    <t xml:space="preserve">se ha cumplido a cabalidad y se ha obtenido el fin buscado, se prestó por parte del </t>
  </si>
  <si>
    <t>Contratista los servicios objetos del contrato, los cuales se recibieron a satisfacción por parte de la Interventoría del Contrato.</t>
  </si>
  <si>
    <t>e. Que el contratista se encuentra a paz y salvo por concepto de los aportes al sistema de seguridad social en salud y pensión, con base en los mínimos dispuestos legalmente.</t>
  </si>
  <si>
    <t xml:space="preserve">f. Una vez vencido el plazo del contrato y en atención a las anteriores consideraciones,  las partes </t>
  </si>
  <si>
    <t>ACUERDAN:</t>
  </si>
  <si>
    <r>
      <t>PRIMERO:</t>
    </r>
    <r>
      <rPr>
        <sz val="9"/>
        <color indexed="8"/>
        <rFont val="Arial"/>
        <family val="2"/>
      </rPr>
      <t xml:space="preserve">   Liquidar de mutuo acuerdo el contrato No.</t>
    </r>
  </si>
  <si>
    <t xml:space="preserve"> en los términos antes enunciados. </t>
  </si>
  <si>
    <r>
      <t xml:space="preserve">SEGUNDO: </t>
    </r>
    <r>
      <rPr>
        <sz val="9"/>
        <color indexed="8"/>
        <rFont val="Arial"/>
        <family val="2"/>
      </rPr>
      <t>La CONTRATANTE, de acuerdo a lo manifestado por la interventoría,  declara recibido el servicio en las condiciones y tiempo estipulado en el contrato.</t>
    </r>
  </si>
  <si>
    <r>
      <t xml:space="preserve">TERCERO: </t>
    </r>
    <r>
      <rPr>
        <sz val="9"/>
        <color indexed="8"/>
        <rFont val="Arial"/>
        <family val="2"/>
      </rPr>
      <t xml:space="preserve">EL CONTRATISTA declara así tener cancelados todos los demás pagos por concepto de servicios prestados. </t>
    </r>
  </si>
  <si>
    <t xml:space="preserve">Para constancia se firma en el Municipio de Medellín, el día :  </t>
  </si>
  <si>
    <t xml:space="preserve">Rector(a) </t>
  </si>
  <si>
    <t>DATOS INSTITUCION EDUCATIVA</t>
  </si>
  <si>
    <t>LUGAR DE EJECUCIÓN</t>
  </si>
  <si>
    <t>NIT I.E.</t>
  </si>
  <si>
    <t>Direccion recibo propuestas</t>
  </si>
  <si>
    <t>CC</t>
  </si>
  <si>
    <t>MUNICIPIO expedicion CC</t>
  </si>
  <si>
    <t>PARA ESTUDIOS PREVIOS</t>
  </si>
  <si>
    <t>FECHA ESTUDIOS PREVIOS</t>
  </si>
  <si>
    <t>Con Disponibilidad</t>
  </si>
  <si>
    <t>DESCRIPCION NECESIDAD</t>
  </si>
  <si>
    <t>IMPUESTOS DEL CONTRATO</t>
  </si>
  <si>
    <t>JUSTIFICACION FRENTE AL PEI</t>
  </si>
  <si>
    <t>OBRA PUBLICA</t>
  </si>
  <si>
    <t>COMPRAVENTA O SUMINISTROS</t>
  </si>
  <si>
    <t>OTROS SERVICIOS</t>
  </si>
  <si>
    <t xml:space="preserve">CONDICIONES </t>
  </si>
  <si>
    <t>PLAZO</t>
  </si>
  <si>
    <t>despues de la selección de la oferta ganadora</t>
  </si>
  <si>
    <t>OBJETO CONTRACTUAL</t>
  </si>
  <si>
    <t>PARA INVITACION</t>
  </si>
  <si>
    <t>OBJETO ESTUDIOS PREVIOS</t>
  </si>
  <si>
    <t>VALOR</t>
  </si>
  <si>
    <t>Valor disponibilidad</t>
  </si>
  <si>
    <t>FORMA DE PAGO.</t>
  </si>
  <si>
    <t>100% de a la ejecución del contrato y al recibido a satisfacción por parte del Rector (a)</t>
  </si>
  <si>
    <t>PUBLICACION</t>
  </si>
  <si>
    <t xml:space="preserve">N° INVITACION </t>
  </si>
  <si>
    <t>FECHA</t>
  </si>
  <si>
    <t>Un dia despues de la disponibilidad o según inicio del proceso o según propuesta</t>
  </si>
  <si>
    <t>N° DISPONIBILIDAD:</t>
  </si>
  <si>
    <t>FECHA DISPONIBILIDAD:</t>
  </si>
  <si>
    <t>N° COMPROMISO:</t>
  </si>
  <si>
    <t>FECHA COMPROMISO:</t>
  </si>
  <si>
    <t>CRONOGRAMA</t>
  </si>
  <si>
    <t>FECHAS</t>
  </si>
  <si>
    <t>Planeación o Estudios Previos</t>
  </si>
  <si>
    <t>Disponibilidad</t>
  </si>
  <si>
    <t>Cotizaciones previas</t>
  </si>
  <si>
    <t>Entre estas dos fechas se reciben las propuestas</t>
  </si>
  <si>
    <t>Es 1 dia habil entre la apertura y el cierre del proceso</t>
  </si>
  <si>
    <t>Entre la fecha de apertura y la adjudicacion se deben conservar como minimo 5 dias habiles</t>
  </si>
  <si>
    <t>Publicación  informe y recibo de observaciones</t>
  </si>
  <si>
    <t>compromiso</t>
  </si>
  <si>
    <t>Con Fecha del compromiso o posterior</t>
  </si>
  <si>
    <t>posterior al egreso no &gt; 4 meses</t>
  </si>
  <si>
    <t>Fecha de inicio contrato</t>
  </si>
  <si>
    <t>Fecha de terminación contrato</t>
  </si>
  <si>
    <t>Se cuenta el tiempo de ejecución colocado en el plazo</t>
  </si>
  <si>
    <t>PROCESO PARA PAGOS</t>
  </si>
  <si>
    <t>RECEPCION FACTURAS</t>
  </si>
  <si>
    <t>FECHA DE PAGO</t>
  </si>
  <si>
    <t>RECEPCION DE PROPUESTAS</t>
  </si>
  <si>
    <t>FECHAS DE FIJACION</t>
  </si>
  <si>
    <t>ESTUDIO DE MERCADO - COTIZACIONES PREVIAS</t>
  </si>
  <si>
    <t>NOMBRE</t>
  </si>
  <si>
    <t>1</t>
  </si>
  <si>
    <t>2</t>
  </si>
  <si>
    <t>3</t>
  </si>
  <si>
    <t>PROMEDIO ESTUDIO DE MERCADO</t>
  </si>
  <si>
    <t>EVALUACION: Aquí se llenan los datos de las propuestas y no de las cotizaciones</t>
  </si>
  <si>
    <t>PROPUESTA 1  GANADORA</t>
  </si>
  <si>
    <t>RPL</t>
  </si>
  <si>
    <t>CC RPL</t>
  </si>
  <si>
    <t>TELEFONO</t>
  </si>
  <si>
    <t>VALOR DE LA PROPUESTA</t>
  </si>
  <si>
    <t>De</t>
  </si>
  <si>
    <t>CIUDAD</t>
  </si>
  <si>
    <t>FECHA DE LA PROPUEST</t>
  </si>
  <si>
    <t>HORA DE LA PROPUESTA</t>
  </si>
  <si>
    <t>PROPUESTA 2</t>
  </si>
  <si>
    <t>PROPUESTA 3</t>
  </si>
  <si>
    <t>PROPUESTA 4</t>
  </si>
  <si>
    <t>ADJUDICACION</t>
  </si>
  <si>
    <t>N° RESOLUCION DE ADJUDICACION</t>
  </si>
  <si>
    <t>Este documento solo se llena al regimen simplificado</t>
  </si>
  <si>
    <t>CONTRATO Y RECIBIDO A SATISFACCION</t>
  </si>
  <si>
    <t>N° CONTRATO</t>
  </si>
  <si>
    <t>FECHA FIRMA CONTRATO</t>
  </si>
  <si>
    <t>FECHA RECIBO SATISFACCION</t>
  </si>
  <si>
    <t>Con la Factura</t>
  </si>
  <si>
    <t>VALOR FACTURA</t>
  </si>
  <si>
    <t>pago total</t>
  </si>
  <si>
    <t>CLASE DE CONTRATO</t>
  </si>
  <si>
    <t>ASESORIA</t>
  </si>
  <si>
    <t>COMPRAVENTA</t>
  </si>
  <si>
    <t>SUMINISTROS</t>
  </si>
  <si>
    <t>PRESTACION DE SERVICIOS</t>
  </si>
  <si>
    <t>ADICIÓN</t>
  </si>
  <si>
    <t>NO</t>
  </si>
  <si>
    <t>PRÓRROGA</t>
  </si>
  <si>
    <t>DATOS DE LA:     ADQUISICION O PRESTACION DE SERVICIOS</t>
  </si>
  <si>
    <t>CANTIDAD</t>
  </si>
  <si>
    <t>UNIDAD DE MEDIDA</t>
  </si>
  <si>
    <t>V/R UNI</t>
  </si>
  <si>
    <t>V/R TOTAL</t>
  </si>
  <si>
    <t>TOTAL</t>
  </si>
  <si>
    <t>DEFINICIÓN DE ESTUDIOS PREVIOS</t>
  </si>
  <si>
    <t xml:space="preserve">1. DEFINICIÓN DE LA NECESIDAD QUE LA INSTITUCIÓN EDUCATIVA PRETENDE SATISFACER CON EL PROCESO DE CONTRATACIÓN: </t>
  </si>
  <si>
    <t>JUSTIFICACION FRENTE AL PEI:</t>
  </si>
  <si>
    <t xml:space="preserve">2. DESCRIPCIÓN DEL OBJETO A CONTRATAR CON SUS ESPECIFICACIONES MATERIALES Y TÉCNICAS ESENCIALES.  </t>
  </si>
  <si>
    <r>
      <t>OBJETO</t>
    </r>
    <r>
      <rPr>
        <sz val="9"/>
        <rFont val="Arial"/>
        <family val="2"/>
      </rPr>
      <t xml:space="preserve">: </t>
    </r>
  </si>
  <si>
    <r>
      <t>FORMA DE PAGO</t>
    </r>
    <r>
      <rPr>
        <sz val="9"/>
        <rFont val="Arial"/>
        <family val="2"/>
      </rPr>
      <t>:</t>
    </r>
  </si>
  <si>
    <r>
      <t>CONDICIONES DE  LA PRESTACIÓN DEL SERVICIO</t>
    </r>
    <r>
      <rPr>
        <sz val="9"/>
        <rFont val="Arial"/>
        <family val="2"/>
      </rPr>
      <t>:</t>
    </r>
  </si>
  <si>
    <t>AGREGAR DESDE LA TABLA DE DATOS LOS IMPUESTOS DEL CONTRATO</t>
  </si>
  <si>
    <t xml:space="preserve">LUGAR DE EJECUCIÓN: </t>
  </si>
  <si>
    <t>DIRECCIÓN:</t>
  </si>
  <si>
    <t xml:space="preserve">3. FUNDAMENTOS  QUE  SOPORTAN  LA  MODALIDAD  DE  SELECCIÓN  QUE  SE  UTILIZARÁ  EN  EL  PROCESO. </t>
  </si>
  <si>
    <t xml:space="preserve">La Constitución  Política de Colombia que define claramente los derechos de los ciudadanos y las obligaciones del estado en cuanto al servicio educativo en los artículos 44, 67, entre otros. Ley 115 de 1994 y su decreto reglamentario 1860 de 1994, el reglamento expedido por el Consejo Directivo de la Institución  y de conformidad con lo dispuesto en el artículo 13 de la Ley 715 de 2001 y con el estatuto de contratación vigente, especialmente con la Ley 1150 de 2007, el Decreto 2474 de 2008, el Decreto 3576 de 2009 y excepcionalmente por el  decreto 4791 de 2008 (Decreto del Fondo de Servicios Educativos) y el decreto 4807 de diciembre de 2011 (Gratuidad), compilados en el decreto 1075 de mayo 26 de 2015. </t>
  </si>
  <si>
    <t>4.  ANÁLISIS Y COBERTURA DE RIESGOS.</t>
  </si>
  <si>
    <t xml:space="preserve">5.  ANÁLISIS  TÉCNICO  Y  ECONÓMICO  QUE  SOPORTA  EL  VALOR  ESTIMADO  DEL  CONTRATO.    </t>
  </si>
  <si>
    <t>Dado que los costos  ofrecidos por los proveedores difieren en algunos casos sustancialmente, se hizo necesario  solicitar varias cotizaciones con empresas que  cumplieran con los requisitos técnicos exigidos, para así establecer la disponibilidad presupuestal de las necesidades requeridas. Así:</t>
  </si>
  <si>
    <t>IMPUESTOS</t>
  </si>
  <si>
    <t>IVA EXCLUIDO</t>
  </si>
  <si>
    <t>SE COLOCA IVA EXCLUIDO DEPENDIENDO DE LA COMPRA O SERVICIO</t>
  </si>
  <si>
    <t xml:space="preserve"> </t>
  </si>
  <si>
    <t xml:space="preserve">6. OBLIGACIONES DE LAS PARTES. </t>
  </si>
  <si>
    <t xml:space="preserve">REQUISITOS HABILITANTES: </t>
  </si>
  <si>
    <t>a. Propuesta debidamente firmada con los datos del proponente y/o papel membrete de la empresa, relacionando el objeto del contrato, las especificaciones técnicas de los bienes y/o servicios ofertados por el proponente, la marca, con indicación de la cantidad, con valor unitario y valor total ofertado, relacionando el IVA, en caso de estar obligado a cobrarlo</t>
  </si>
  <si>
    <t xml:space="preserve">e.Fotocopia de la cédula de la persona natural y/o Representante Legal (Persona jurídica) </t>
  </si>
  <si>
    <t>f. Hoja de vida de la función pública</t>
  </si>
  <si>
    <t>h. Certificado de no estar incurso en inhabilidades ni incompatibilidades para contratar</t>
  </si>
  <si>
    <t>n. Resolución del Ministerio de transporte que autoriza la prestación del servicio</t>
  </si>
  <si>
    <t>7.    EVALUACIÓN DE LAS PROPUESTAS Y ADJUDICACIÓN DEL CONTRATO.</t>
  </si>
  <si>
    <t>*Cuando el proponente no acredite los requisitos y calidades de participación establecidos.</t>
  </si>
  <si>
    <t>*Cuando no se cumpla con alguna de las Especificaciones Técnicas.</t>
  </si>
  <si>
    <t>*Cuando no se presenten los documentos subsanables requeridos por parte de la Institución, dentro del plazo otorgado para el efecto.</t>
  </si>
  <si>
    <t>*Cuando el objeto social o actividad mercantil del proponente no corresponda a lo requerido por la Institución, exigencia que aplica a cada uno de los integrantes de Consorcios, Uniones Temporales u otra forma de asociación.</t>
  </si>
  <si>
    <t>*Si luego de evaluadas las propuestas, se encuentra contradicción entre los documentos aportados en la propuesta o entre ésta y lo confrontado con la realidad.</t>
  </si>
  <si>
    <t>*Si   el   proponente  se  encuentra   incurso  alguna  de   las  causales de incompatibilidad, inhabilidad o prohibición previstas en la Constitución y la Ley.</t>
  </si>
  <si>
    <t>*La presentación de propuestas parciales o propuestas alternativas.</t>
  </si>
  <si>
    <t xml:space="preserve"> *En caso de tener la oferta económica un valor superior al presupuesto estimado oficialmente por la Institución.</t>
  </si>
  <si>
    <t>*La presentación extemporánea de la oferta.</t>
  </si>
  <si>
    <t>*Por oferta artificialmente baja.</t>
  </si>
  <si>
    <t>*Si la propuesta no demuestra experiencia específica en el ámbito del objeto.</t>
  </si>
  <si>
    <t>La Institución se reserva el derecho de admitir aquellas propuestas que presenten defectos de forma, omisiones o errores, siempre que éstos sean  subsanables y no alteren el tratamiento igualitario de las mismas.</t>
  </si>
  <si>
    <r>
      <t xml:space="preserve">Con el fin de garantizar la selección de la oferta u ofertas más favorables para la Institución y para el fin que se pretende satisfacer con la Convocatoria se tendrá en cuenta únicamente el factor </t>
    </r>
    <r>
      <rPr>
        <b/>
        <sz val="9"/>
        <rFont val="Arial"/>
        <family val="2"/>
      </rPr>
      <t>precio</t>
    </r>
    <r>
      <rPr>
        <sz val="9"/>
        <rFont val="Arial"/>
        <family val="2"/>
      </rPr>
      <t>, esto es, se adjudicará al proponente que oferte el menor valor., segun el siguiente detalle:</t>
    </r>
  </si>
  <si>
    <t xml:space="preserve">FACTOR DE EVALUACIÒN Y CALIFICACIÒN </t>
  </si>
  <si>
    <t>PUNTAJE</t>
  </si>
  <si>
    <t>Calificación económica (Menor precio)</t>
  </si>
  <si>
    <r>
      <t xml:space="preserve">1.    </t>
    </r>
    <r>
      <rPr>
        <b/>
        <u/>
        <sz val="9"/>
        <rFont val="Arial"/>
        <family val="2"/>
      </rPr>
      <t>OBJETO</t>
    </r>
  </si>
  <si>
    <r>
      <t xml:space="preserve">2.    </t>
    </r>
    <r>
      <rPr>
        <b/>
        <u/>
        <sz val="9"/>
        <rFont val="Arial"/>
        <family val="2"/>
      </rPr>
      <t>PRESUPUESTO</t>
    </r>
  </si>
  <si>
    <r>
      <t xml:space="preserve">3.    </t>
    </r>
    <r>
      <rPr>
        <b/>
        <u/>
        <sz val="9"/>
        <rFont val="Arial"/>
        <family val="2"/>
      </rPr>
      <t>PROCEDIMIENTO DE CONTRATACIÓN</t>
    </r>
  </si>
  <si>
    <r>
      <t xml:space="preserve">4.    </t>
    </r>
    <r>
      <rPr>
        <b/>
        <u/>
        <sz val="9"/>
        <rFont val="Arial"/>
        <family val="2"/>
      </rPr>
      <t>LUGAR Y HORARIO DE ENTREGA DE PROPUESTAS</t>
    </r>
  </si>
  <si>
    <r>
      <t xml:space="preserve">6.    </t>
    </r>
    <r>
      <rPr>
        <b/>
        <u/>
        <sz val="9"/>
        <rFont val="Arial"/>
        <family val="2"/>
      </rPr>
      <t>REQUISITOS HABILITANTES</t>
    </r>
  </si>
  <si>
    <t>c. Certificado de existencia y representacion legal o registro mercantil no mayor a 3 meses con el objeto contractual solicitado</t>
  </si>
  <si>
    <t>d. Copia de Registro Único Tributario (RUT) actualizado con el codigo CIIU que aplique para el objeto contractual</t>
  </si>
  <si>
    <t>e. Certificado de paz y salvo en aportes a la seguridad social, del proponente y sus empleados. En caso de ser persona juridica, debe estar firmado por el representante legal o revisor fiscal en caso de aplicar.</t>
  </si>
  <si>
    <t xml:space="preserve">h. Certificado de la cuenta bancaria ( en caso de ser persona juridica debe ser a nombre de la empresa)  </t>
  </si>
  <si>
    <t>i. Documento que garantice el  pago de la seguridad social integral (Lo presentan con respecto al personal que se ocupe para el cumplimiento del acuerdo contractual de servicio directo a la institución.</t>
  </si>
  <si>
    <t xml:space="preserve">j. Visita previa  a la institución de precisión de requerimientos </t>
  </si>
  <si>
    <r>
      <t xml:space="preserve">7.    </t>
    </r>
    <r>
      <rPr>
        <b/>
        <u/>
        <sz val="9"/>
        <rFont val="Arial"/>
        <family val="2"/>
      </rPr>
      <t>PLAZO</t>
    </r>
  </si>
  <si>
    <r>
      <t xml:space="preserve">8.    </t>
    </r>
    <r>
      <rPr>
        <b/>
        <u/>
        <sz val="9"/>
        <rFont val="Arial"/>
        <family val="2"/>
      </rPr>
      <t>FORMA DE PAGO</t>
    </r>
  </si>
  <si>
    <t>9.   IMPUESTOS</t>
  </si>
  <si>
    <r>
      <t xml:space="preserve">10.    </t>
    </r>
    <r>
      <rPr>
        <b/>
        <u/>
        <sz val="9"/>
        <rFont val="Arial"/>
        <family val="2"/>
      </rPr>
      <t>CAUSALES DE RECHAZO</t>
    </r>
  </si>
  <si>
    <r>
      <t xml:space="preserve">11.  </t>
    </r>
    <r>
      <rPr>
        <b/>
        <i/>
        <u/>
        <sz val="9"/>
        <rFont val="Arial"/>
        <family val="2"/>
      </rPr>
      <t>PROPUESTA ECONÓMICA</t>
    </r>
  </si>
  <si>
    <r>
      <t xml:space="preserve">12. </t>
    </r>
    <r>
      <rPr>
        <b/>
        <i/>
        <u/>
        <sz val="9"/>
        <rFont val="Arial"/>
        <family val="2"/>
      </rPr>
      <t>CRITERIOS DE EVALUACIÓN Y ADJUDICACIÓN</t>
    </r>
  </si>
  <si>
    <t>Será adjudicado el contrato al proponente con la propuesta más baja en el precio, siempre y cuando cumpla con las condiciones técnicas mínimas exigidas por la Institución; se revisarán entonces los requisitos habilitantes del oferente que presente el precio más bajo cumpliendo con las condiciones mínimas exigidas, segun el siguiente detalle:</t>
  </si>
  <si>
    <r>
      <t xml:space="preserve">13. </t>
    </r>
    <r>
      <rPr>
        <b/>
        <u/>
        <sz val="9"/>
        <rFont val="Arial"/>
        <family val="2"/>
      </rPr>
      <t>METODOLOGÍA</t>
    </r>
  </si>
  <si>
    <r>
      <t xml:space="preserve">14. </t>
    </r>
    <r>
      <rPr>
        <b/>
        <i/>
        <u/>
        <sz val="9"/>
        <rFont val="Arial"/>
        <family val="2"/>
      </rPr>
      <t>CRITERIOS DE DESEMPATE</t>
    </r>
  </si>
  <si>
    <t>En caso de empate se adjudicará al proponente que haya entregado primero en orden cronológico y en el menor tiempo su respectiva oferta en el lugar asignado para tal propósito.</t>
  </si>
  <si>
    <r>
      <t xml:space="preserve">15. </t>
    </r>
    <r>
      <rPr>
        <b/>
        <i/>
        <u/>
        <sz val="9"/>
        <rFont val="Arial"/>
        <family val="2"/>
      </rPr>
      <t>DECLARACIÓN DE DESIERTA</t>
    </r>
  </si>
  <si>
    <r>
      <t xml:space="preserve">16.  </t>
    </r>
    <r>
      <rPr>
        <b/>
        <i/>
        <u/>
        <sz val="9"/>
        <rFont val="Arial"/>
        <family val="2"/>
      </rPr>
      <t>ACEPTACIÓN DE LA OFERTA</t>
    </r>
  </si>
  <si>
    <r>
      <t xml:space="preserve">17.  </t>
    </r>
    <r>
      <rPr>
        <b/>
        <u/>
        <sz val="9"/>
        <rFont val="Arial"/>
        <family val="2"/>
      </rPr>
      <t>CRONÓGRAMA DEL PROCESO</t>
    </r>
  </si>
  <si>
    <t>Resolucion rectoral</t>
  </si>
  <si>
    <t>Resolución  de  adjudicación o resolución  declaratoria  desierta</t>
  </si>
  <si>
    <t xml:space="preserve">Fecha y hora de fijación: </t>
  </si>
  <si>
    <t>Fecha y hora de desfijación:</t>
  </si>
  <si>
    <t>ACTA DE CIERRE</t>
  </si>
  <si>
    <t>En las Instalaciones de la INSTITUCIÓN EDUCATIVA</t>
  </si>
  <si>
    <t>de la ciudad de Medellín,</t>
  </si>
  <si>
    <t>del día</t>
  </si>
  <si>
    <t>siendo las 15:PM, se allegarón las siguientes propuestas según  la invitación N°</t>
  </si>
  <si>
    <t>cuyo objeto era la</t>
  </si>
  <si>
    <t>Propuesta 1.</t>
  </si>
  <si>
    <t>Propuesta 2.</t>
  </si>
  <si>
    <t>Propuesta 3.</t>
  </si>
  <si>
    <t>Para constancia se firma en la Ciudad de Medellín, el día</t>
  </si>
  <si>
    <t>ACTA DE CIERRE Y RECEPCION DE PROPUESTAS</t>
  </si>
  <si>
    <t>PROPONENTE</t>
  </si>
  <si>
    <t>FECHA DE RECEPCION</t>
  </si>
  <si>
    <t>HORA DE RECEPCION</t>
  </si>
  <si>
    <t>Nombre Oferente:</t>
  </si>
  <si>
    <t>01 de 2020 con fecha 19 de mayo de 2020</t>
  </si>
  <si>
    <t>verificado</t>
  </si>
  <si>
    <t>*Certificado de Existencia y Representación legal</t>
  </si>
  <si>
    <t>*Registro Único Tributario (RUT)</t>
  </si>
  <si>
    <t xml:space="preserve">*Fotocopia de la cédula </t>
  </si>
  <si>
    <t>*Certificado de antecedentes de la Procuraduría no mayor a 3 meses</t>
  </si>
  <si>
    <t>verificado en linea</t>
  </si>
  <si>
    <t>*Certificado de antecedentes de la Contraloría no mayor a 3 meses.</t>
  </si>
  <si>
    <t>*Certificado de antecedentes de la Policía no mayor a 3 meses.</t>
  </si>
  <si>
    <t>*Certificado de antecedentes de medidas correctivas RNMC de la Policía no mayor a 3 meses.</t>
  </si>
  <si>
    <t>*Hoja de vida</t>
  </si>
  <si>
    <t>*Certificado de pago de seguridad social.</t>
  </si>
  <si>
    <t>*Certificado cuenta bancaria</t>
  </si>
  <si>
    <t>*Certificado de alturas</t>
  </si>
  <si>
    <t>NA</t>
  </si>
  <si>
    <t>FECHA:</t>
  </si>
  <si>
    <t>INVITACIÓN N°:</t>
  </si>
  <si>
    <t>PROPONENTE:</t>
  </si>
  <si>
    <t>OJO EL IVA SE DEBE CAMBIAR DEPENDIENDO DE LA COMPRA</t>
  </si>
  <si>
    <t>PLAZO DE EJECUCIÓN:</t>
  </si>
  <si>
    <t>LUGAR DE EJECUCIÓN:</t>
  </si>
  <si>
    <t>FORMA DE PAGO:</t>
  </si>
  <si>
    <t>ELEMENTOS O SERVICIOS A SUMINISTRAR O REALIZAR:</t>
  </si>
  <si>
    <t>Los contenidos en el documento anexo según propuesta presentada.</t>
  </si>
  <si>
    <t>GARANTIAS:</t>
  </si>
  <si>
    <r>
      <rPr>
        <b/>
        <sz val="11"/>
        <color theme="1"/>
        <rFont val="Arial Narrow"/>
        <family val="2"/>
      </rPr>
      <t>SUPERVISION</t>
    </r>
    <r>
      <rPr>
        <sz val="11"/>
        <color theme="1"/>
        <rFont val="Arial Narrow"/>
        <family val="2"/>
      </rPr>
      <t xml:space="preserve">: </t>
    </r>
  </si>
  <si>
    <t>La supervisión de este contrato será ejercida por el Rector de la Institución Educativa.  El rector acepta la supervisión.</t>
  </si>
  <si>
    <t>El rector de la Institución Educativa, como orientador en la ejecución del proyecto educativo institucional y en uso de sus atribuciones y en especial las conferidas por la ley 715 de 2001 y las conferidas en el Reglamento de contratación aprobadas por el Consejo Directivo,</t>
  </si>
  <si>
    <t>Que según lo previsto en el articulo N°06 del Decreto 4791 del 2008, compilado en el Decreto 1075 del 2015, es funcion del ordenador del gasto la Celebración de Contratos, suscribir los actos administrativos.</t>
  </si>
  <si>
    <t>Que para la fecha del cierre del proceso se presentaron las propuestas de:</t>
  </si>
  <si>
    <t>Que conforme a lo previsto en el acuerdo del reglamento interno de contratación, en el presente proceso contractual existe propuesta hábil que cumple con los requisitos establecidos en la invitación</t>
  </si>
  <si>
    <t xml:space="preserve">En mérito de lo expuesto, </t>
  </si>
  <si>
    <t xml:space="preserve">ARTICULO PRIMERO: </t>
  </si>
  <si>
    <r>
      <t>ARTICULO SEGUNDO</t>
    </r>
    <r>
      <rPr>
        <sz val="10"/>
        <rFont val="Arial"/>
        <family val="2"/>
      </rPr>
      <t xml:space="preserve">: </t>
    </r>
  </si>
  <si>
    <t>Las obligaciones derivadas del presente contrato, se cancelarán con cargo a los recursos de los Fondos de Servicios Educativos, respaldados con la:</t>
  </si>
  <si>
    <r>
      <t>ARTICULO TERCERO</t>
    </r>
    <r>
      <rPr>
        <sz val="10"/>
        <rFont val="Arial"/>
        <family val="2"/>
      </rPr>
      <t xml:space="preserve">: </t>
    </r>
  </si>
  <si>
    <t xml:space="preserve">Contra la presente resolución no procede recurso alguno. </t>
  </si>
  <si>
    <r>
      <t>CONTRATANTE</t>
    </r>
    <r>
      <rPr>
        <sz val="9"/>
        <rFont val="Arial"/>
        <family val="2"/>
      </rPr>
      <t>:</t>
    </r>
  </si>
  <si>
    <r>
      <t>Nit</t>
    </r>
    <r>
      <rPr>
        <sz val="9"/>
        <rFont val="Arial"/>
        <family val="2"/>
      </rPr>
      <t>:</t>
    </r>
  </si>
  <si>
    <t>FECHA DE INICIO:</t>
  </si>
  <si>
    <t>FECHA DE TERMINACION:</t>
  </si>
  <si>
    <t xml:space="preserve"> DISPONIBILIDAD N°:</t>
  </si>
  <si>
    <t>COMPROMISO N°:</t>
  </si>
  <si>
    <t>VALOR EN PESOS:</t>
  </si>
  <si>
    <t>VALOR EN LETRAS:</t>
  </si>
  <si>
    <t xml:space="preserve">CLÁUSULA PRIMERA. OBJETO: </t>
  </si>
  <si>
    <t>SUBTOTAL</t>
  </si>
  <si>
    <t>IVA</t>
  </si>
  <si>
    <t xml:space="preserve">CLÁUSULA SEGUNDA. OBLIGACIONES DE LAS PARTES: </t>
  </si>
  <si>
    <t>DEL CONTRATISTA:</t>
  </si>
  <si>
    <r>
      <rPr>
        <sz val="9"/>
        <rFont val="Arial"/>
        <family val="2"/>
      </rPr>
      <t>En el momento que sea requerido y  según las características contempladas en el estudio de conveniencia y oportunidad y la propuesta, los cuales hacen parte integral de este contrato</t>
    </r>
    <r>
      <rPr>
        <b/>
        <sz val="9"/>
        <rFont val="Arial"/>
        <family val="2"/>
      </rPr>
      <t xml:space="preserve">; 2) </t>
    </r>
    <r>
      <rPr>
        <sz val="9"/>
        <rFont val="Arial"/>
        <family val="2"/>
      </rPr>
      <t xml:space="preserve">Cumplir con el objeto del contrato con la diligencia, eficiencia y responsabilidad requerida; </t>
    </r>
    <r>
      <rPr>
        <b/>
        <sz val="9"/>
        <rFont val="Arial"/>
        <family val="2"/>
      </rPr>
      <t xml:space="preserve">3) </t>
    </r>
    <r>
      <rPr>
        <sz val="9"/>
        <rFont val="Arial"/>
        <family val="2"/>
      </rPr>
      <t xml:space="preserve">Aportar los documentos necesarios para la legalidad del presente contrato, </t>
    </r>
    <r>
      <rPr>
        <b/>
        <sz val="9"/>
        <rFont val="Arial"/>
        <family val="2"/>
      </rPr>
      <t>4)</t>
    </r>
    <r>
      <rPr>
        <sz val="9"/>
        <rFont val="Arial"/>
        <family val="2"/>
      </rPr>
      <t xml:space="preserve"> Presentar al supervisor designado evidencias físicas y soportes que den cuenta de todas las actividades desarrolladas con la respectiva cuenta de cobro.</t>
    </r>
  </si>
  <si>
    <r>
      <t>DE LA INSTITUCIÒN EDUCATIVA:
1</t>
    </r>
    <r>
      <rPr>
        <sz val="9"/>
        <rFont val="Arial"/>
        <family val="2"/>
      </rPr>
      <t>) Pagar al</t>
    </r>
    <r>
      <rPr>
        <b/>
        <sz val="9"/>
        <rFont val="Arial"/>
        <family val="2"/>
      </rPr>
      <t xml:space="preserve"> CONTRATISTA</t>
    </r>
    <r>
      <rPr>
        <sz val="9"/>
        <rFont val="Arial"/>
        <family val="2"/>
      </rPr>
      <t xml:space="preserve"> el valor pactado previo el cumplimiento de los requisitos que se señalen; </t>
    </r>
    <r>
      <rPr>
        <b/>
        <sz val="9"/>
        <rFont val="Arial"/>
        <family val="2"/>
      </rPr>
      <t xml:space="preserve">2) </t>
    </r>
    <r>
      <rPr>
        <sz val="9"/>
        <rFont val="Arial"/>
        <family val="2"/>
      </rPr>
      <t xml:space="preserve">Suministrar los documentos y la información requerida para el cabal cumplimiento del  objeto contractual; </t>
    </r>
    <r>
      <rPr>
        <b/>
        <sz val="9"/>
        <rFont val="Arial"/>
        <family val="2"/>
      </rPr>
      <t xml:space="preserve">3) </t>
    </r>
    <r>
      <rPr>
        <sz val="9"/>
        <rFont val="Arial"/>
        <family val="2"/>
      </rPr>
      <t>Ejercer la supervisión del presente contrato.</t>
    </r>
  </si>
  <si>
    <r>
      <t>CLÁUSULA TERCERA. VALOR Y FORMA DE PAGO</t>
    </r>
    <r>
      <rPr>
        <sz val="9"/>
        <rFont val="Arial"/>
        <family val="2"/>
      </rPr>
      <t xml:space="preserve">: </t>
    </r>
  </si>
  <si>
    <t xml:space="preserve">CLÁUSULA CUARTA. PLAZO: </t>
  </si>
  <si>
    <r>
      <t xml:space="preserve">CLÁUSULA QUINTA. SUSPENSIÓN: </t>
    </r>
    <r>
      <rPr>
        <sz val="9"/>
        <rFont val="Arial"/>
        <family val="2"/>
      </rPr>
      <t>En caso de presentarse suspensión en el plazo aquí previsto, se deberá elaborar la respectiva acta, la cual contendrá la causal de suspensión y deberá ser firmada por el supervisor designado y EL CONTRATISTA; una vez terminados los eventos que dieron origen a la suspensión, se suscribirá un acta en la que se dejará constancia de la reanudación de actividades.</t>
    </r>
  </si>
  <si>
    <r>
      <t>CLÁUSULA SEXTA. INDEMNIDAD</t>
    </r>
    <r>
      <rPr>
        <sz val="9"/>
        <rFont val="Arial"/>
        <family val="2"/>
      </rPr>
      <t>: En cumplimiento al artículo 6º del Decreto 4828 de 2008, el contratista se obliga a mantener indemne a la Institución Educativa por todo reclamo, demanda, acción legal y costos que puedan causarse o surgir por daños o lesiones a personas o bienes ocasionados por el Contratista o el personal que éste contrate, durante la ejecución del objeto contractual.</t>
    </r>
  </si>
  <si>
    <r>
      <t xml:space="preserve">CLÁUSULA SEPTIMA. CLÁUSULA PENAL PECUNIARIA: </t>
    </r>
    <r>
      <rPr>
        <sz val="9"/>
        <rFont val="Arial"/>
        <family val="2"/>
      </rPr>
      <t xml:space="preserve">En caso de declaratoria de caducidad o de incumplimiento de las obligaciones que contrajo </t>
    </r>
    <r>
      <rPr>
        <b/>
        <sz val="9"/>
        <rFont val="Arial"/>
        <family val="2"/>
      </rPr>
      <t>EL CONTRATISTA</t>
    </r>
    <r>
      <rPr>
        <sz val="9"/>
        <rFont val="Arial"/>
        <family val="2"/>
      </rPr>
      <t xml:space="preserve">, podrá </t>
    </r>
    <r>
      <rPr>
        <b/>
        <sz val="9"/>
        <rFont val="Arial"/>
        <family val="2"/>
      </rPr>
      <t>LA INSTITUCION EDUCATIVA</t>
    </r>
    <r>
      <rPr>
        <sz val="9"/>
        <rFont val="Arial"/>
        <family val="2"/>
      </rPr>
      <t xml:space="preserve"> imponer una sanción pecuniaria la cual tendrá un monto del diez por ciento (10%) del valor del contrato sin perjuicio de adelantar las acciones legales y administrativas pertinentes en caso de que las cuantías de los perjuicios ocasionados a la INSTITUCION EDUCATIVA, superen el valor de la cláusula penal.</t>
    </r>
  </si>
  <si>
    <r>
      <t xml:space="preserve">CLÁUSULA OCTAVA. SUPERVISION: </t>
    </r>
    <r>
      <rPr>
        <sz val="9"/>
        <rFont val="Arial"/>
        <family val="2"/>
      </rPr>
      <t>La supervisión de este contrato será ejercida por el Rector de la Institución Educativa. Dicha supervisión es aceptada por el ordenador del gasto.</t>
    </r>
  </si>
  <si>
    <r>
      <t>PARAGRAFO</t>
    </r>
    <r>
      <rPr>
        <sz val="9"/>
        <rFont val="Arial"/>
        <family val="2"/>
      </rPr>
      <t>. El supervisor designado velará por el cumplimiento de las obligaciones contractuales pactadas y de las establecidas en el ordenamiento jurídico vigente.</t>
    </r>
  </si>
  <si>
    <r>
      <t xml:space="preserve">CLÁUSULA NOVENA. CESIÓN Y SUBCONTRATACIÓN: </t>
    </r>
    <r>
      <rPr>
        <sz val="9"/>
        <rFont val="Arial"/>
        <family val="2"/>
      </rPr>
      <t>EL CONTRATISTA no podrá ceder total ni parcialmente con otra persona natural o jurídica el presente contrato, sin el consentimiento previo y escrito de la Institución Educativa.</t>
    </r>
  </si>
  <si>
    <r>
      <t xml:space="preserve">CLÁUSULA DÉCIMA. VÍNCULO LEGAL: </t>
    </r>
    <r>
      <rPr>
        <sz val="9"/>
        <rFont val="Arial"/>
        <family val="2"/>
      </rPr>
      <t>LA INSTITUCIÓN EDUCATIVA no adquiere ningún vínculo o relación de carácter laboral o similar con EL CONTRATISTA, por lo tanto, ésta tendrá derecho al valor pactado en la Cláusula Tercera de este contrato y en ningún caso se pagara al CONTRATISTA suma alguna por otro concepto. EL CONTRATISTA prestará sus servicios de manera independiente y no tendrá con LA INSTITUCIÓN EDUCATIVA relación de subordinación alguna.</t>
    </r>
  </si>
  <si>
    <r>
      <t xml:space="preserve">CLÁUSULA DÉCIMA PRIMERA.CAUSALES DE TERMINACIÓN DEL PRESENTE CONTRATO: </t>
    </r>
    <r>
      <rPr>
        <sz val="9"/>
        <rFont val="Arial"/>
        <family val="2"/>
      </rPr>
      <t>El presente contrato termina por las siguientes causales: a) La ejecución total del objeto del contrato; b) El cumplimiento del plazo estipulado; c)  Por acuerdo mutuo entre las partes.</t>
    </r>
  </si>
  <si>
    <r>
      <t xml:space="preserve">CLÁUSULA DECIMA SEGUNDA. VIGENCIA: </t>
    </r>
    <r>
      <rPr>
        <sz val="9"/>
        <rFont val="Arial"/>
        <family val="2"/>
      </rPr>
      <t>La vigencia del presente contrato será por el plazo pactado en la Cláusula Cuarta</t>
    </r>
    <r>
      <rPr>
        <b/>
        <sz val="9"/>
        <rFont val="Arial"/>
        <family val="2"/>
      </rPr>
      <t xml:space="preserve">. </t>
    </r>
  </si>
  <si>
    <r>
      <t xml:space="preserve">CLÁUSULA DECIMA TERCERA. PERFECCIONAMIENTO: </t>
    </r>
    <r>
      <rPr>
        <sz val="9"/>
        <rFont val="Arial"/>
        <family val="2"/>
      </rPr>
      <t>El presente contrato quedará perfeccionado con la firma de las partes, con lo cual se entiende que hay acuerdo sobre el objeto y la contraprestación.</t>
    </r>
  </si>
  <si>
    <r>
      <t xml:space="preserve">CLÁUSULA DECIMA CUARTA. DOMICILIO. </t>
    </r>
    <r>
      <rPr>
        <sz val="9"/>
        <rFont val="Arial"/>
        <family val="2"/>
      </rPr>
      <t>Para todos los efectos legales derivados del presente contrato, se fija como domicilio contractual el Municipio de Medellín.</t>
    </r>
  </si>
  <si>
    <r>
      <t xml:space="preserve">CLAUSULA DECIMA QUINTA: GARANTIAS </t>
    </r>
    <r>
      <rPr>
        <sz val="9"/>
        <rFont val="Arial"/>
        <family val="2"/>
      </rPr>
      <t>de conformidad con el inciso quinto del artículo 7 de la Ley 1150 de 2007, el artículo 2.2.1.2.1.5.4 del decreto 1082 de 2015, como quiera que se trata de un proceso cuyo valor NO supera el diez por ciento (10%) de la menor cuantía establecida para la entidad, teniendo en cuenta la naturaleza del objeto a contratar y su forma de pago, se determinó por parte de la INSTITUCIÓN EDUCATIVA, no exigir al contratista la garantía única que ampare los riesgos derivados de la ejecución del contrato.  Sin embargo, el contratista deberá garantizar la garantía personal y comercial establecida por la Superintendencia de Industria y Comercio.</t>
    </r>
  </si>
  <si>
    <t>Representante Legal</t>
  </si>
  <si>
    <t>NIT</t>
  </si>
  <si>
    <t>de acuerdo a la siguiente relación de precios unitarios</t>
  </si>
  <si>
    <t>cantidades</t>
  </si>
  <si>
    <t>Unidad de Medida</t>
  </si>
  <si>
    <t>vr unitario</t>
  </si>
  <si>
    <t>vr total</t>
  </si>
  <si>
    <t>CLÁUSULA SEGUNDA. OBLIGACIONES DE LAS PARTES: DEL CONTRATISTA:1</t>
  </si>
  <si>
    <r>
      <rPr>
        <sz val="9"/>
        <rFont val="Arial"/>
        <family val="2"/>
      </rPr>
      <t>En el momento que sea requerido y  según las características contempladas en el estudio de conveniencia y oportunidad y la propuesta, los cuales hacen parte integral de este contrato</t>
    </r>
    <r>
      <rPr>
        <b/>
        <sz val="9"/>
        <rFont val="Arial"/>
        <family val="2"/>
      </rPr>
      <t>; 2)</t>
    </r>
    <r>
      <rPr>
        <sz val="9"/>
        <rFont val="Arial"/>
        <family val="2"/>
      </rPr>
      <t xml:space="preserve">Cumplir con el objeto del contrato con la diligencia, eficiencia y responsabilidad requerida; </t>
    </r>
    <r>
      <rPr>
        <b/>
        <sz val="9"/>
        <rFont val="Arial"/>
        <family val="2"/>
      </rPr>
      <t xml:space="preserve">3) </t>
    </r>
    <r>
      <rPr>
        <sz val="9"/>
        <rFont val="Arial"/>
        <family val="2"/>
      </rPr>
      <t xml:space="preserve">Aportar los documentos necesarios para la legalidad del presente contrato, </t>
    </r>
    <r>
      <rPr>
        <b/>
        <sz val="9"/>
        <rFont val="Arial"/>
        <family val="2"/>
      </rPr>
      <t>4)</t>
    </r>
    <r>
      <rPr>
        <sz val="9"/>
        <rFont val="Arial"/>
        <family val="2"/>
      </rPr>
      <t xml:space="preserve"> Presentar al supervisor designado evidencias físicas y soportes que den cuenta de todas las actividades desarrolladas con la respectiva cuenta de cobro.</t>
    </r>
  </si>
  <si>
    <r>
      <t>DE LA INSTITUCIÒN EDUCATIVA. 1</t>
    </r>
    <r>
      <rPr>
        <sz val="9"/>
        <rFont val="Arial"/>
        <family val="2"/>
      </rPr>
      <t>) Pagar al</t>
    </r>
    <r>
      <rPr>
        <b/>
        <sz val="9"/>
        <rFont val="Arial"/>
        <family val="2"/>
      </rPr>
      <t xml:space="preserve"> CONTRATISTA</t>
    </r>
    <r>
      <rPr>
        <sz val="9"/>
        <rFont val="Arial"/>
        <family val="2"/>
      </rPr>
      <t xml:space="preserve"> el valor pactado previo el cumplimiento de los requisitos que se señalen; </t>
    </r>
    <r>
      <rPr>
        <b/>
        <sz val="9"/>
        <rFont val="Arial"/>
        <family val="2"/>
      </rPr>
      <t xml:space="preserve">2) </t>
    </r>
    <r>
      <rPr>
        <sz val="9"/>
        <rFont val="Arial"/>
        <family val="2"/>
      </rPr>
      <t xml:space="preserve">Suministrar los documentos y la información requerida para el cabal cumplimiento del  objeto contractual; </t>
    </r>
    <r>
      <rPr>
        <b/>
        <sz val="9"/>
        <rFont val="Arial"/>
        <family val="2"/>
      </rPr>
      <t xml:space="preserve">3) </t>
    </r>
    <r>
      <rPr>
        <sz val="9"/>
        <rFont val="Arial"/>
        <family val="2"/>
      </rPr>
      <t>Ejercer la supervisión del presente contrato</t>
    </r>
  </si>
  <si>
    <r>
      <t xml:space="preserve">CLÁUSULA OCTAVA. SUPERVISION: </t>
    </r>
    <r>
      <rPr>
        <sz val="9"/>
        <rFont val="Arial"/>
        <family val="2"/>
      </rPr>
      <t xml:space="preserve">La supervisión de este contrato será ejercida por el Rector de la Institución Educativa. </t>
    </r>
  </si>
  <si>
    <t>Dicha supervisión es aceptada por el ordenador del gasto</t>
  </si>
  <si>
    <r>
      <t>En el Municipio de Medellín, se reunieron El</t>
    </r>
    <r>
      <rPr>
        <b/>
        <sz val="10.5"/>
        <rFont val="Arial Narrow"/>
        <family val="2"/>
      </rPr>
      <t>,</t>
    </r>
    <r>
      <rPr>
        <sz val="10.5"/>
        <rFont val="Arial Narrow"/>
        <family val="2"/>
      </rPr>
      <t xml:space="preserve"> Rector(a) de la INSTITUCIÓN EDUCATIVA, que es la parte CONTRATANTE; y  El CONTRATISTA, con el fin de liquidar el contrato de la referencia, previa las siguientes:</t>
    </r>
  </si>
  <si>
    <t>e. Que el contratista se encuentra a paz y salvo por concepto de los aportes al sistema de seguridad social en salud y pensión los cuales deben hacerse sobre el 40% del valor del contrato, dispuestos legalmente en el decreto 1703 de 2002,  Si llegase hacer el caso. En todo caso el contratista se compromete a entregar las planillas de seguridad social pagadas hasta la fecha de liquidación del contrato.</t>
  </si>
  <si>
    <t>f. Una vez vencido el plazo del contrato y en atención a las anteriores consideraciones,  las partes:</t>
  </si>
  <si>
    <r>
      <t>PRIMERO:</t>
    </r>
    <r>
      <rPr>
        <sz val="11"/>
        <rFont val="Arial Narrow"/>
        <family val="2"/>
      </rPr>
      <t xml:space="preserve">   </t>
    </r>
  </si>
  <si>
    <t xml:space="preserve">SEGUNDO: </t>
  </si>
  <si>
    <t>La CONTRATANTE, de acuerdo a lo manifestado por la supervisión,  declara recibido el servicio en las condiciones y tiempo estipulado en el contrato.</t>
  </si>
  <si>
    <t xml:space="preserve">TERCERO: </t>
  </si>
  <si>
    <t xml:space="preserve">EL CONTRATISTA declara así tener cancelados todos los demás pagos por concepto de servicios prestados. </t>
  </si>
  <si>
    <t xml:space="preserve">                                 DOCUMENTO EQUIVALENTE Nº</t>
  </si>
  <si>
    <t>SOLO PARA REGIMEN SIMPLIFICADO O NO RESPOSABLES DE IVA</t>
  </si>
  <si>
    <t>Artìculo 03 Decreto 522 de 2003</t>
  </si>
  <si>
    <t>FECHA DE EXPEDICIÓN</t>
  </si>
  <si>
    <t>Persona natural de quien se adquieren los bienes y/o servicios:</t>
  </si>
  <si>
    <t>DIRECCION</t>
  </si>
  <si>
    <t>Nit/c.c</t>
  </si>
  <si>
    <t>Ciudad:</t>
  </si>
  <si>
    <t>Cantidad</t>
  </si>
  <si>
    <t>Descripción de los bienes o servicios</t>
  </si>
  <si>
    <t>Valor unitario</t>
  </si>
  <si>
    <t>Nombre de quien elaboro</t>
  </si>
  <si>
    <t>Secretaría de Educación de Medellín</t>
  </si>
  <si>
    <t>Fondo de Servicios Educativos</t>
  </si>
  <si>
    <t>No es necesario la firma por el beneficiario del pago</t>
  </si>
  <si>
    <t>Para personas naturales no comerciantes ó inscritas en Régimen Simplificado</t>
  </si>
  <si>
    <r>
      <t xml:space="preserve">Se trata de un proceso de contratación inferior a 20 SMMLV, el mismo es realizado de conformidad con la reglamentación expedida por el Consejo Directivo, </t>
    </r>
    <r>
      <rPr>
        <sz val="9"/>
        <rFont val="Arial"/>
        <family val="2"/>
      </rPr>
      <t>que asigna al Rector, la responsabilidad de adelantar el procedimiento de contratación para bienes o servicios que no superen los 20 SMLMV.</t>
    </r>
  </si>
  <si>
    <t>d. Acreditar mediante certificado que se encuentra al día en el pago de aportes parafiscales relativos al Sistema de Seguridad Social Integral, así como los propios del Sena, ICBF y Cajas de Compensación familiar, cuando corresponda. En caso de Persona jurídica debe ser firmado por el Representante Legal o Revisor Fiscal en caso de estar obligado. (articulo 50 Ley 789 de 2002)</t>
  </si>
  <si>
    <t xml:space="preserve">Esta declaración se publicará en la pagina web mediante comunicación motivada escrita. </t>
  </si>
  <si>
    <t xml:space="preserve">Publicación  informe de evaluación </t>
  </si>
  <si>
    <t>FECHA DE RECEPCION PROPUESTA</t>
  </si>
  <si>
    <t>Firma testigo________________________</t>
  </si>
  <si>
    <t>Correo</t>
  </si>
  <si>
    <t>Se llena para Regimen simplificado y para el secop</t>
  </si>
  <si>
    <t>*Hoja de vida Funcion Publica</t>
  </si>
  <si>
    <t>Lo anterior para efectos de causacion y pago.</t>
  </si>
  <si>
    <t>ACTA DE RECIBIDO A SATISFACCIÓN</t>
  </si>
  <si>
    <t xml:space="preserve">i. Certificado de la cuenta bancaria no mayor a 3 meses ( en caso de ser persona juridica debe ser a nombre de la empresa)  </t>
  </si>
  <si>
    <t xml:space="preserve">j. Visita previa en caso de ser necesario  a la institución de precisión de requerimientos </t>
  </si>
  <si>
    <t>correo</t>
  </si>
  <si>
    <t>pagina web</t>
  </si>
  <si>
    <t xml:space="preserve">*Fotocopia de la cédula de la persona natural y/o Representante Legal (Persona jurídica) </t>
  </si>
  <si>
    <t xml:space="preserve">*Certificado de la cuenta bancaria no mayor a 3 meses ( en caso de ser persona juridica debe ser a nombre de la empresa)  </t>
  </si>
  <si>
    <t xml:space="preserve">IVA </t>
  </si>
  <si>
    <t>b. Certificado de la Cámara de Comercio Renovado no mayor a 3 meses y/o registro mercantil en caso de ser persona natural, con la actividad económica o código CIIU del objeto a contratar</t>
  </si>
  <si>
    <t>c. Copia de Registro Único Tributario (RUT) actualizado con la normativa vigente y con la actividad económica o código CIIU del objeto a contratar</t>
  </si>
  <si>
    <t xml:space="preserve">g. Ultima planilla pagada: documento que garantice el  pago de la seguridad social integral (Lo presentan con respecto al personal que se ocupe para el cumplimiento del acuerdo contractual de servicio directo a la institución).
</t>
  </si>
  <si>
    <t>*Certificado de la Cámara de Comercio Renovado no mayor a 3 meses y/o registro mercantil en caso de ser persona natural, con la actividad económica o código CIIU del objeto a contratar</t>
  </si>
  <si>
    <t>*Copia de Registro Único Tributario (RUT) actualizado con la normativa vigente y con la actividad económica o código CIIU del objeto a contratar</t>
  </si>
  <si>
    <t>*Certificado de antecedentes de delitos sexuales a menores de 18 años de la Policía no mayor a 3 meses.</t>
  </si>
  <si>
    <t>*Certificado que se encuentra al día en el pago de aportes parafiscales relativos al Sistema de Seguridad Social Integral, así como los propios del Sena, ICBF y Cajas de Compensación familiar, cuando corresponda. En caso de Persona jurídica debe ser firmado por el Representante Legal o Revisor Fiscal en caso de estar obligado. (articulo 50 Ley 789 de 2002)</t>
  </si>
  <si>
    <t>*Ultima planilla pagada: documento que garantice el  pago de la seguridad social integral (Lo presentan con respecto al personal que se ocupe para el cumplimiento del acuerdo contractual de servicio directo a la institución).</t>
  </si>
  <si>
    <t xml:space="preserve">Contratista </t>
  </si>
  <si>
    <t>CC.</t>
  </si>
  <si>
    <t xml:space="preserve">2) El servicio solicitado se asimila a un contrato de prestacion de servicios, por tanto, debera cumplir con toda la normativa vigente para este tipo de contratos como lo establece el codigo de comercio y el estatuto tributario nacional u otras normas que le apliquen.
La Institucion aplicara las deducciones que por normativa nacional y municipal se encuentran vigentes para este tipo de contratación, las cuales seran: 
- Para los Responsables de IVA se aplicaran retenciones del 4%  y RETEIVA del 15% en servicios
- Para los No responsables de IVA se aplicaran retenciones del 4% y del 6% en servicios dependiendo si es Declarante de Renta o no Declarante de renta, respectivamente.
- Para todos en caso de no estar exentos, se aplicara la TASA PRODEPORTE Y RECREACION en una tarifa del 1.3%, segun el acuerdo del Municipio de Medellìn Nº018 de 2020 y la Resolucion Municipal Nº202150011027 de 2021.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Igualmente, en caso de encontrarse obligado a facturar o realizarlo de forma voluntaria, el proveedor debera expedir factura electronica segun lo establecido en El Decreto 358 de 2020 y Resolucion 042 de 2020.
</t>
  </si>
  <si>
    <r>
      <t xml:space="preserve">CLAUSULA DECIMA SEXTA: IMPUESTOS DEL CONTRATO: 1) </t>
    </r>
    <r>
      <rPr>
        <sz val="9"/>
        <rFont val="Arial"/>
        <family val="2"/>
      </rPr>
      <t xml:space="preserve">El Contratista deberá cancelar por su cuenta el valor de los impuestos establecidos por la legislación vigente, que hayan de causarse por la celebración y ejecución del presente contrato, los cuales, si a ello hubiere lugar, serán deducidos por LA INSTITUCIÓN EDUCATIVA de la sumas adeudadas a éste por concepto de la ejecución del contrato. </t>
    </r>
  </si>
  <si>
    <t>N° DOC SOPORTE</t>
  </si>
  <si>
    <t>Fecha</t>
  </si>
  <si>
    <t xml:space="preserve">       DOCUMENTO SOPORTE 
EN ADQUISICIONES EFECTUADAS A NO OBLIGADOS A FACTURAR </t>
  </si>
  <si>
    <t>Decreto N. 358 del 05 de marzo del 2020 
Modifica Decreto 1625 Art. 1.6.1.4.12</t>
  </si>
  <si>
    <t>Resoluciòn Nº00042 del 5 de mayo de 2020</t>
  </si>
  <si>
    <t>DOCUMENTO SOPORTE Nº</t>
  </si>
  <si>
    <t>DATOS DEL ADQUIRIENTE DE LOS BIENES Y/O SERVICIOS</t>
  </si>
  <si>
    <t>RAZON SOCIAL IE:</t>
  </si>
  <si>
    <t>Direccion:</t>
  </si>
  <si>
    <t>Telefono:</t>
  </si>
  <si>
    <t xml:space="preserve">DATOS DEL VENDEDOR O PRESTADOR DE LOS BIENES Y/O SERVICIOS: </t>
  </si>
  <si>
    <t xml:space="preserve">NOMBRE Y APELLIDOS </t>
  </si>
  <si>
    <r>
      <rPr>
        <b/>
        <sz val="10"/>
        <rFont val="Arial"/>
        <family val="2"/>
      </rPr>
      <t>Observaciones:</t>
    </r>
    <r>
      <rPr>
        <sz val="10"/>
        <rFont val="Arial"/>
        <family val="2"/>
      </rPr>
      <t xml:space="preserve"> Reteiva asumido a los No Responsables de IVA (antes Regimen Simplificado) fue derogado según art 376 de la Ley 1819 de 2016.</t>
    </r>
  </si>
  <si>
    <t>IMPUESTOS PARA COMPRA DE COMPUTADORES</t>
  </si>
  <si>
    <t>2) El servicio solicitado se asimila a un contrato de compraventa y suministros, por tanto, deberá cumplir con toda la normativa vigente para este tipo de contratos como lo establece el código de comercio y el estatuto tributario nacional u otras normas que le apliquen. Los suministros requeridos deberán tener especificado su condición frente al IVA, es decir, si son gravados, exentos o excluidos.
Para el caso de los computadores deberan ser excluidos de IVA hasta un valor unitario de venta de 50 UVT, segun lo establecido en el Decreto 478 de 2020 y el numeral 5 del articulo 424 del Estatuto Tributario.
La Institución aplicara las deducciones que por normativa nacional y municipal se encuentran vigentes para este tipo de contratación, las cuales serán: 
- Para los Responsables de IVA se aplicaran retenciones del 2.5%  y RETEIVA del 15% en compras
- Para los No responsables de IVA se aplicaran retenciones del 2.5% y del 3.5% en compras dependiendo si es Declarante de Renta o no Declarante de renta, respectivamente.
- Para todos en caso de no estar exentos, se aplicara la TASA PRODEPORTE Y RECREACION en una tarifa del 1.3%, segun el acuerdo del Municipio de Medellìn Nº018 de 2020 y la Resolucion Municipal Nº202150011027 de 2021.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Igualmente, en caso de encontrarse obligado a facturar o realizarlo de forma voluntaria, el proveedor debera expedir factura electronica segun lo establecido en El Decreto 358 de 2020 y Resolucion 042 de 2020.</t>
  </si>
  <si>
    <t>Medellin</t>
  </si>
  <si>
    <t>El servicio solicitado se asimila a un contrato de obra publica, por tanto, debera ser excluido de IVA, de acuerdo al articulo 32 de la Ley 80 de 1993 y el articulo 100 de la Ley 21 de 1992.
La Institucion aplicara las deducciones que por normativa nacional y municipal se encuentran vigentes para este tipo de contratación, las cuales seran: Retefuente por  "Contratos de construccion del 2%, y Contribucion especial por contratos de obra pública del 5% respectivamente.
- Para todos en caso de no estar exentos, se aplicara la TASA PRODEPORTE Y RECREACION en una tarifa del 1.3%, segun el acuerdo del Municipio de Medellìn Nº018 de 2020 y la Resolucion Municipal Nº202150011027 de 2021.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Igualmente, en caso de encontrarse obligado a facturar o realizarlo de forma voluntaria, el proveedor debera expedir factura electronica segun lo establecido en El Decreto 358 de 2020 y Resolucion 042 de 2020.</t>
  </si>
  <si>
    <t>l.Certificado de alturas (solo aplica para obra publica)</t>
  </si>
  <si>
    <t>*Certificado de alturas (solo aplica para obra publica)</t>
  </si>
  <si>
    <t xml:space="preserve">PRORROGA Nº 1  AL CONTRATO Nº </t>
  </si>
  <si>
    <t xml:space="preserve">Entre los suscritos, mayores de edad y residentes en la ciudad de Medellín (Antioquia), a Saber: </t>
  </si>
  <si>
    <t xml:space="preserve">identificado </t>
  </si>
  <si>
    <r>
      <t xml:space="preserve">con cédula de ciudadanía </t>
    </r>
    <r>
      <rPr>
        <b/>
        <sz val="10"/>
        <rFont val="Tahoma"/>
        <family val="2"/>
      </rPr>
      <t xml:space="preserve">Nº </t>
    </r>
  </si>
  <si>
    <t>de</t>
  </si>
  <si>
    <t>Choco</t>
  </si>
  <si>
    <t xml:space="preserve">quien obra en condición de Rector y Representante legal de la Institución Educativa </t>
  </si>
  <si>
    <t xml:space="preserve">quien para efectos de este contrato se llamará el Contratante, de una parte; y por la otra: </t>
  </si>
  <si>
    <t>identificado(a) con CC</t>
  </si>
  <si>
    <t>CONSIDERACIONES:</t>
  </si>
  <si>
    <t xml:space="preserve">1. Que entre la Institución Educativa </t>
  </si>
  <si>
    <t xml:space="preserve">y el contratista, se suscribió el día </t>
  </si>
  <si>
    <t xml:space="preserve">2. Que el valor del contrato se estableció por la suma de </t>
  </si>
  <si>
    <t>a cancelar en un solo pago luego de la entrega satisfactoria de los servicios solicitados.</t>
  </si>
  <si>
    <t xml:space="preserve">3. Que de conformidad con lo establecido en la invitación Nº </t>
  </si>
  <si>
    <t>del</t>
  </si>
  <si>
    <t xml:space="preserve">, el plantel convocó públicamente a </t>
  </si>
  <si>
    <t>los proveedores interesados en ofertar servicios relacionados con el:</t>
  </si>
  <si>
    <t>al tercero</t>
  </si>
  <si>
    <t xml:space="preserve">Por lo anterior las partes </t>
  </si>
  <si>
    <r>
      <rPr>
        <b/>
        <sz val="11"/>
        <rFont val="Calibri"/>
        <family val="2"/>
        <scheme val="minor"/>
      </rPr>
      <t>CLÁUSULA SEGUNDA: PERFECCIONAMIENTO, LEGALIZACIÓN Y EJECUCIÓN</t>
    </r>
    <r>
      <rPr>
        <sz val="11"/>
        <rFont val="Calibri"/>
        <family val="2"/>
        <scheme val="minor"/>
      </rPr>
      <t>.  La presente prorroga se perfecciona con la firma de las partes.</t>
    </r>
  </si>
  <si>
    <t xml:space="preserve">Para constancia se firma en Medellín el dia </t>
  </si>
  <si>
    <t>“Por el cual se formaliza una prorroga al Contrato de obra publica cuyo objeto contractual es: SERVICIOS DE MANTENIMIENTO EN LA ADECUACION E INSTALACION A TODO COSTO DE 29 PUESTOS MODULARES DE TRABAJO DE LA SALA DE PROFESORES DE LA INSTITUCION EDUCATIVA.. ”</t>
  </si>
  <si>
    <t>en representacion de la empresa</t>
  </si>
  <si>
    <t>con nit</t>
  </si>
  <si>
    <t>quien para efectos de este contrato se llamará el Contratista, se ha conve-</t>
  </si>
  <si>
    <t xml:space="preserve">nido celebrar el presente documento, previas las siguientes: </t>
  </si>
  <si>
    <t xml:space="preserve">el contrato </t>
  </si>
  <si>
    <t xml:space="preserve">Nº </t>
  </si>
  <si>
    <t xml:space="preserve">cuyo objeto fue: </t>
  </si>
  <si>
    <t>Invitación que fue adjudicada mediante resolución N°</t>
  </si>
  <si>
    <t>4. Que  el plazo establecido en el contrato fue de 1 mes, con fecha de terminacion el dia 24 de junio de 2021, el cual, se hace necesario prorrogar debido a que los servicios solicitados en el objeto del contrato no han podido ser entregados a la Institucion por el proveedor en los tiempos establecidos en el contrato inicial, debido situacion de los transportadores y paros que se presentan en la actualidad en todo el territorio nacional, lo que ha ocasionado inconvenientes al proveedor con terceros en la consecucion de los materiales requeridos para la terminacion del contrato en mencion, como lo justifica el contratista en la solicitud realizada con fecha del 24 de junio de 2021.</t>
  </si>
  <si>
    <r>
      <rPr>
        <b/>
        <sz val="11"/>
        <rFont val="Calibri"/>
        <family val="2"/>
        <scheme val="minor"/>
      </rPr>
      <t>CLÁUSULA PRIMERA: PRORROGAR</t>
    </r>
    <r>
      <rPr>
        <sz val="11"/>
        <rFont val="Calibri"/>
        <family val="2"/>
        <scheme val="minor"/>
      </rPr>
      <t xml:space="preserve"> la ejecución definitiva del  contrato en 18 dias calendario hasta el próximo 12 de julio de 2021, tiempo en el cual, el proveedor realizara la entrega a satisfacion de los servicios solicitados en el contrato Nº 19 de 2021.</t>
    </r>
  </si>
  <si>
    <r>
      <rPr>
        <b/>
        <sz val="11"/>
        <rFont val="Calibri"/>
        <family val="2"/>
        <scheme val="minor"/>
      </rPr>
      <t>CLÁUSULA TERCERA</t>
    </r>
    <r>
      <rPr>
        <sz val="11"/>
        <rFont val="Calibri"/>
        <family val="2"/>
        <scheme val="minor"/>
      </rPr>
      <t>: Las demás cláusulas y condiciones contenidas en el contrato  Nº 19 de 2021, que no fueron modificadas en el presente documento, para todos los efectos continuarán vigentes.</t>
    </r>
  </si>
  <si>
    <t>PRORROGAS HASTA EL DIA</t>
  </si>
  <si>
    <t xml:space="preserve">PRORROGA Nº 2  AL CONTRATO Nº </t>
  </si>
  <si>
    <r>
      <rPr>
        <b/>
        <sz val="11"/>
        <rFont val="Calibri"/>
        <family val="2"/>
        <scheme val="minor"/>
      </rPr>
      <t>CLÁUSULA PRIMERA: PRORROGAR</t>
    </r>
    <r>
      <rPr>
        <sz val="11"/>
        <rFont val="Calibri"/>
        <family val="2"/>
        <scheme val="minor"/>
      </rPr>
      <t xml:space="preserve"> nuevamente la ejecución definitiva del  contrato en 18 dias calendario hasta el próximo 30 de julio de 2021, tiempo en el cual, el proveedor realizara la entrega a satisfacion de los servicios solicitados en el contrato Nº 19 de 2021.</t>
    </r>
  </si>
  <si>
    <t>5. Que el dia 24 de junio de 2021, se realizo una primera prorroga con plazo hasta el dia 12 de julio de 2021, el cual, se hace necesario prorrogar nuevamente, debido a que los servicios solicitados en el objeto del contrato no han podido ser entregados a la Institucion por el proveedor en los tiempos establecidos en el contrato inicial y en la primera prorroga, debido a que en el periodo del 26 de junio al 12 de julio de 2021, el ordenador del gasto entro a su periodo de vacaciones y por tanto, no se autorizo al proveedor el ingreso a la Institucion y por tanto no pudo continuar con los trabajos solicitados en el contrato.</t>
  </si>
  <si>
    <t xml:space="preserve">Del 05 al 15 </t>
  </si>
  <si>
    <t xml:space="preserve">Del 15 al 30 </t>
  </si>
  <si>
    <r>
      <t>l.</t>
    </r>
    <r>
      <rPr>
        <u/>
        <sz val="9"/>
        <rFont val="Arial"/>
        <family val="2"/>
      </rPr>
      <t>Experiencia en el ámbito del objeto a contratar</t>
    </r>
    <r>
      <rPr>
        <sz val="9"/>
        <rFont val="Arial"/>
        <family val="2"/>
      </rPr>
      <t>.  El proponente deberá adjuntar minimo una certificacion o documentos, indicando calidad y cumplimiento en contratos relacionados con el objeto de la presente invitación</t>
    </r>
  </si>
  <si>
    <t>Rectora</t>
  </si>
  <si>
    <t>De conformidad con el inciso quinto del artículo 7 de la Ley 1150 de 2007, el artículo 2.2.1.2.1.5.4 del decreto 1082 de 2015, como quiera que se trata de un proceso cuyo valor NO supera el diez por ciento (10%) de la menor cuantía establecida para la entidad, teniendo en cuenta la naturaleza del objeto a contratar y su forma de pago, se determinó por parte de la INSTITUCIÓN EDUCATIVA, no exigir al contratista la garantía única que ampare los riesgos derivados de la ejecución del contrato.  Sin embargo, el contratista deberá garantizar la garantía personal y comercial establecida por la Superintendencia de Industria y Comercio.</t>
  </si>
  <si>
    <r>
      <t>CLAUSULA DECIMA QUINTA:</t>
    </r>
    <r>
      <rPr>
        <sz val="9"/>
        <rFont val="Arial"/>
        <family val="2"/>
      </rPr>
      <t xml:space="preserve"> </t>
    </r>
    <r>
      <rPr>
        <b/>
        <sz val="9"/>
        <rFont val="Arial"/>
        <family val="2"/>
      </rPr>
      <t>GARANTIAS</t>
    </r>
    <r>
      <rPr>
        <sz val="9"/>
        <rFont val="Arial"/>
        <family val="2"/>
      </rPr>
      <t xml:space="preserve"> de conformidad con el inciso quinto del artículo 7 de la Ley 1150 de 2007, el artículo 2.2.1.2.1.5.4 del decreto 1082 de 2015, como quiera que se trata de un proceso cuyo valor NO supera el diez por ciento (10%) de la menor cuantía establecida para la entidad, teniendo en cuenta la naturaleza del objeto a contratar y su forma de pago, se determinó por parte de la INSTITUCIÓN EDUCATIVA, no exigir al contratista la garantía única que ampare los riesgos derivados de la ejecución del contrato.  Sin embargo, el contratista deberá garantizar la garantía personal y comercial establecida por la Superintendencia de Industria y Comercio.</t>
    </r>
  </si>
  <si>
    <t>PAGO 1</t>
  </si>
  <si>
    <t>PAGO 2</t>
  </si>
  <si>
    <t>OCHO MILLONES DOSCIENTOS VEINTE MIL PESOS ML</t>
  </si>
  <si>
    <t>26 de octubre de 2021</t>
  </si>
  <si>
    <t xml:space="preserve">NIVEL </t>
  </si>
  <si>
    <t>CODIGO</t>
  </si>
  <si>
    <t xml:space="preserve">Clase
</t>
  </si>
  <si>
    <t>Nivel</t>
  </si>
  <si>
    <t>Código</t>
  </si>
  <si>
    <t>Descripción</t>
  </si>
  <si>
    <t>4.2 RIESGOS INHERENTES AL CONTRATO</t>
  </si>
  <si>
    <t>NIVEL</t>
  </si>
  <si>
    <t>RIESGO</t>
  </si>
  <si>
    <t>Medio</t>
  </si>
  <si>
    <t>Alto</t>
  </si>
  <si>
    <t>Bajo</t>
  </si>
  <si>
    <t>De acuerdo a lo anterior, en el punto 5 se pueden evidenciar las cotizaciones solicitadas a los proveedores del Sector y que permiten establecer un promedio del valor del mercado para la expedicion del certificado de disponibilidad.</t>
  </si>
  <si>
    <t>IDENTIFICACIÓN EN EL CLASIFICADOR DE BIENES Y SERVICIOS UNSPC</t>
  </si>
  <si>
    <t>2.1 IDENTIFICACIÓN EN EL CLASIFICADOR DE BIENES Y SERVICIOS UNSPC</t>
  </si>
  <si>
    <t>DISPONIBILIDAD N°:</t>
  </si>
  <si>
    <r>
      <t>CLÁUSULA PRIMERA. OBJETO</t>
    </r>
    <r>
      <rPr>
        <sz val="9"/>
        <rFont val="Arial"/>
        <family val="2"/>
      </rPr>
      <t xml:space="preserve">: En desarrollo del objeto contractual </t>
    </r>
    <r>
      <rPr>
        <b/>
        <sz val="9"/>
        <rFont val="Arial"/>
        <family val="2"/>
      </rPr>
      <t>EL CONTRATISTA</t>
    </r>
    <r>
      <rPr>
        <sz val="9"/>
        <rFont val="Arial"/>
        <family val="2"/>
      </rPr>
      <t xml:space="preserve"> se obliga a la:</t>
    </r>
  </si>
  <si>
    <t>Certificado de antecedentes de Deudores alimentarios REDAM</t>
  </si>
  <si>
    <t>08:30 a.m.</t>
  </si>
  <si>
    <t>03:30 p.m.</t>
  </si>
  <si>
    <t>9 de mayo de 2022</t>
  </si>
  <si>
    <t>El servicio solicitado se asimila a un contrato de compraventa y suministros, por tanto, deberá cumplir con toda la normativa vigente para este tipo de contratos como lo establece el código de comercio y el estatuto tributario nacional u otras normas que le apliquen. Los suministros requeridos deberán tener especificado su condición frente al IVA, es decir, si son gravados, exentos o excluidos.
La Institución aplicara las deducciones que por normativa nacional y municipal se encuentran vigentes para este tipo de contratación, las cuales serán: 
- Para los Responsables de IVA se aplicaran retenciones del 2.5%  y RETEIVA del 15% en compras
- Para los No responsables de IVA se aplicaran retenciones del 2.5% y del 3.5% en compras dependiendo si es Declarante de Renta o no Declarante de renta, respectivamente.
- Para todos en caso de no estar exentos, se aplicara la TASA PRODEPORTE Y RECREACION en una tarifa del 1.3%, segun el acuerdo del Municipio de Medellìn Nº 018 de 2020 y la Resolucion Municipal Nº 202150011027 de 2021.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Igualmente, en caso de encontrarse obligado a facturar o realizarlo de forma voluntaria, el proveedor debera expedir factura electronica segun lo establecido en El Decreto 358 de 2020 y Resolucion 042 de 2020.</t>
  </si>
  <si>
    <t>Hurto de materiales y suministros</t>
  </si>
  <si>
    <t>Especificación tecnica poco clara del producto para satisfacción de la necesidad</t>
  </si>
  <si>
    <t>Incumplimiento en la entrega de los productos por el contratista, insuficiente calidad de los materiales  y/o deficiencias técnicas, que alteren los tiempos de ejecución del contrato</t>
  </si>
  <si>
    <t xml:space="preserve">Riesgo Financiero: incapacidad económica del contratista, falta de pago de salarios y aportes de la seguridad social del personal de trabajadores dependientes del contratista. </t>
  </si>
  <si>
    <t>Insuficientes productos en el mercado, a causa de la alta demanda</t>
  </si>
  <si>
    <t>Falta de requisitos habilitantes por los oferentes en el proceso contractual</t>
  </si>
  <si>
    <t xml:space="preserve">Falta de condiciones de bioseguridad en la entrega de los productos </t>
  </si>
  <si>
    <r>
      <t xml:space="preserve">4.1. ANALISIS DEL SECTOR
</t>
    </r>
    <r>
      <rPr>
        <sz val="9"/>
        <rFont val="Arial"/>
        <family val="2"/>
      </rPr>
      <t xml:space="preserve">La actividad económica está dividida en sectores económicos, cada sector hace referencia a una parte de la actividad económica de un país y cuyos elementos tienen características comunes, guardan unidad y se diferencian de otras agrupaciones, su división se realiza de acuerdo a los procesos de producción que ocurren al interior de cada uno de ellos.
Los sectores de la economía son los siguientes:
*Sector Primario o Sector Agropecuario
*Sector Secundario o Sector Industrial
*Sector Terciario o Sector de Servicios
Dado que el objeto contractual del presente proceso de contratación es la adquisición de materiales de aseo y de bioseguridad, para dotación y el adecuado funcionamiento de la institución educativa, los productos objeto del contrato pertenecen al Sector Secundario o Sector Industrial.
Estas adquisiciones se presentan dentro de una institución de acuerdo a sus necesidades, y ha presentado importantes evoluciones a lo largo de la historia.
Esta evolución ha permitido definir y determinar el grado de importancia y la gran necesidad de estos suministros para el adecuado funcionamiento de la institución y presenta las siguientes características:
* Los suministros de aseo y de bioseguridad, permiten la conservación, aseo, seguridad y mantenimiento de las instalaciones, buscando asegurar la competitividad de las instituciones en la prestación del servicio educativo con la comunidad educativa.
* La conservación y el mantenimiento por medio de estos insumos, busca asegurar la confiabilidad de las instalaciones de acuerdo a la función deseada.
*Busca satisfacer todos los requisitos del sistema de calidad de la institución.
*Igualmente permiten la generación de confianza de los alumnos para el retorno a sus clases de forma presencial y busca la normalidad académica por medio de garantías de salubridad, aseo y bienestar dentro de las instalaciones de la institución.
</t>
    </r>
    <r>
      <rPr>
        <b/>
        <sz val="9"/>
        <rFont val="Arial"/>
        <family val="2"/>
      </rPr>
      <t>Definición del Sector:</t>
    </r>
    <r>
      <rPr>
        <sz val="9"/>
        <rFont val="Arial"/>
        <family val="2"/>
      </rPr>
      <t xml:space="preserve"> Este sector comprende todas las empresas industriales y comerciales dedicadas a la producción y comercialización de materiales, insumos, derivados y sustancias, requeridas para la conservación del aseo en cualquier tipo de superficie, de acuerdo a las necesidades.
</t>
    </r>
    <r>
      <rPr>
        <b/>
        <sz val="9"/>
        <rFont val="Arial"/>
        <family val="2"/>
      </rPr>
      <t>Tipos de Empresas:</t>
    </r>
    <r>
      <rPr>
        <sz val="9"/>
        <rFont val="Arial"/>
        <family val="2"/>
      </rPr>
      <t xml:space="preserve"> El sector industrial del aseo y cosméticos, abarca una gran variedad de empresas, conformado actualmente por compañías del sector tradicional de las bebidas que producen el alcohol y otros derivados, con capital mixto (público y privado), compañías con capital extranjero, grandes, medianas y pequeñas empresas del sector privado colombiano que han evolucionado en este gran mercado de consumo mundial.
</t>
    </r>
    <r>
      <rPr>
        <b/>
        <sz val="9"/>
        <rFont val="Arial"/>
        <family val="2"/>
      </rPr>
      <t>Análisis de la Demanda:</t>
    </r>
    <r>
      <rPr>
        <sz val="9"/>
        <rFont val="Arial"/>
        <family val="2"/>
      </rPr>
      <t xml:space="preserve"> Las entidades públicas, entre ellas, las instituciones educativas, cuyos inmuebles requieren de la constante intervención de sus instalaciones a nivel de limpieza, debido al tipo de servicio social que prestan a la comunidad, requieren de un alto y constante consumo de materiales e insumos de aseo y de bioseguridad, mas ahora donde la humanidad ha tenido que afrontar la necesidad de conservar su vida por medio de su cuidado personal y aumentando los niveles de aseo con una gran variedad de productos que nos ofrece el mercado. Por lo tanto, es necesario contar con proveedores que ofrezcan diversidad de productos, acorde a las necesidades de cada individuo o sector, que sean seguros, confiables, que guarden los debidos registros de sanidad y ficha de producción, para la verificación de los consumidores finales; por lo cual es recomendable contratar con empresas consolidadas en el sector y con una buena trayectoria en Colombia o a nivel internacional.
</t>
    </r>
    <r>
      <rPr>
        <b/>
        <sz val="9"/>
        <rFont val="Arial"/>
        <family val="2"/>
      </rPr>
      <t>Análisis de la Oferta:</t>
    </r>
    <r>
      <rPr>
        <sz val="9"/>
        <rFont val="Arial"/>
        <family val="2"/>
      </rPr>
      <t xml:space="preserve"> Con el fin de determinar los proveedores que pueden suministrar productos de aseo, bioseguridad y afines, a la Institución Educativa, se consultó en las páginas amarillas, páginas web del sector aseo y sus derivados, cadenas comerciales en la ciudad de Medellín, entre otros, estableciendo que existen diversas empresas en capacidad de ofrecer este tipo de productos, con el fin de conservar la higiene, aseo y seguridad de sus instalaciones, reduciendo la probabilidad de ocurrencia de declararse desierto el proceso de contratación por falta de proveedores o de contratarse con proveedores no idóneos.
</t>
    </r>
  </si>
  <si>
    <t>Telefono</t>
  </si>
  <si>
    <t>Ciudad</t>
  </si>
  <si>
    <t>Esponja  x docena</t>
  </si>
  <si>
    <t>Jabon lavaplatos  x caja de 12 unidades x 950 gr.</t>
  </si>
  <si>
    <t>Ambientador en aerosol grande x 400 ml</t>
  </si>
  <si>
    <t>lts</t>
  </si>
  <si>
    <t>caja</t>
  </si>
  <si>
    <t>docena</t>
  </si>
  <si>
    <t>ml</t>
  </si>
  <si>
    <t>IVA INCLUIDO</t>
  </si>
  <si>
    <t xml:space="preserve">El riesgo al suscribir el contrato radica en que durante su ejecución ocurran daños no relacionados o que aparezcan de manera imprevista en la ejecución del contrato y afecten la ejecución. Para evitar que los anteriores eventos influyan en el desarrollo normal del contrato, se prevé que en la oferta, el proponente deberá prever la inclusión de gastos, costos, impuestos y demás valores en que deba incurrir para la correcta ejecución del objeto contractual, así como potenciales incrementos en el valor de los bienes y servicios que debe suministrar, por lo que no se considerarán posibles solicitudes de revisión del equilibrio económico del contrato.
</t>
  </si>
  <si>
    <t xml:space="preserve">CLÁUSULA CUARTA: PLAZO </t>
  </si>
  <si>
    <r>
      <rPr>
        <b/>
        <sz val="9"/>
        <rFont val="Arial"/>
        <family val="2"/>
      </rPr>
      <t xml:space="preserve">PARAGRAFO: </t>
    </r>
    <r>
      <rPr>
        <sz val="9"/>
        <rFont val="Arial"/>
        <family val="2"/>
      </rPr>
      <t>El término de ejecución puede ser prorrogado de común acuerdo entre las partes, en los términos de la ley, siempre que se presente justificación debidamente acreditada por el supervisor del contrato.</t>
    </r>
  </si>
  <si>
    <t>INSTITUCIÓN EDUCATIVA SAN ROBERTO BELARMINO</t>
  </si>
  <si>
    <t>811,040,191-1</t>
  </si>
  <si>
    <t>CALLE 32B No. 83-39 Medellín</t>
  </si>
  <si>
    <t>ALICIA MARIA MARIN OCHOA</t>
  </si>
  <si>
    <t>Puerto Berrio</t>
  </si>
  <si>
    <t>sanrobertobelarmino@gmail.com</t>
  </si>
  <si>
    <t>https://www.iesanrobertobelarmino.edu.co/</t>
  </si>
  <si>
    <t>Publicación en: Cartelera institucional y en la pagina web https://www.iesanrobertobelarmino.edu.co/</t>
  </si>
  <si>
    <r>
      <t xml:space="preserve">Los estudios y documentos previos podrán ser consultados en la cartelera y/o en el sitio web: </t>
    </r>
    <r>
      <rPr>
        <u/>
        <sz val="9"/>
        <rFont val="Arial"/>
        <family val="2"/>
      </rPr>
      <t>https://www.iesanrobertobelarmino.edu.co/</t>
    </r>
  </si>
  <si>
    <t>VIVERO ZERENGETI</t>
  </si>
  <si>
    <t>VIVERO FLORECER</t>
  </si>
  <si>
    <t>VIVERO LA PALMA SAS</t>
  </si>
  <si>
    <t>Fertilizantes y Nutrientes para platas y Herbicidas</t>
  </si>
  <si>
    <t>Plantas vivas de especies  o variedades de flores bajas.</t>
  </si>
  <si>
    <t>Productos de floricultura y selvicultura</t>
  </si>
  <si>
    <t>BULTOS</t>
  </si>
  <si>
    <t>TIERRA ABONADA</t>
  </si>
  <si>
    <t>UNIDAD</t>
  </si>
  <si>
    <t>ROSAS</t>
  </si>
  <si>
    <t>TRANSPORTE</t>
  </si>
  <si>
    <t>VIVERO FLORECER S.A.S</t>
  </si>
  <si>
    <t>JUAN CARLOS HURTADO JARAMILLO</t>
  </si>
  <si>
    <t>AVENIDA 33 No. 82A 16</t>
  </si>
  <si>
    <t>900713950-7</t>
  </si>
  <si>
    <t>Envigado</t>
  </si>
  <si>
    <t>viveroflorecer@gmail.com</t>
  </si>
  <si>
    <t>13 DE 2022</t>
  </si>
  <si>
    <t>La Institución Educativa , requiere adelantar proceso de contratación con personal idóneo que cumpla con todos los requisitos de Ley, para la adquisición de implementos e insumos para la huerta escolar y los jardines internos de la institución, de esta manera se brinda un adecuado mantenimiento a las zonas verdes y se aporta en el desarrollo del proyecto pedagógico “Enseñanza de la protección del ambiente, la ecología y la preservación de los recursos naturales”  establecido en la Ley 115 de 1994, el cual hace parte de la cátedras obligatorias dentro del currículo , como medida de protección con nuestra comunidad educativa que ha regresado en este nuevo año escolar a cumplir con sus obligaciones y responsabilidades académicas de forma presencial y poder brindar condiciones adecuadas de seguridad, salubridad y aseo en la prestación del servicio educativo con nuestros alumnos; según el siguiente detalle:</t>
  </si>
  <si>
    <t>BROMELIA</t>
  </si>
  <si>
    <t>Esponjilla de brillo X 12</t>
  </si>
  <si>
    <t>Limpia vidrios x 20 litros</t>
  </si>
  <si>
    <t>Gel antibacterial x 20 litros</t>
  </si>
  <si>
    <t>Detergente  X caja de 24 unidades de 500
gr.</t>
  </si>
  <si>
    <t>Balde de 10 litros</t>
  </si>
  <si>
    <t>KILO</t>
  </si>
  <si>
    <t xml:space="preserve">CROTO </t>
  </si>
  <si>
    <t>12:32 pm.</t>
  </si>
  <si>
    <t>$1,600,000 UN MILLON SEISCIENTOS MIL PESOS M.L. CON IVA INCLUIDO</t>
  </si>
  <si>
    <t>UN MILLON SEISCIENTOS MIL PESOS M.L.</t>
  </si>
  <si>
    <t>21 de junio de 2023</t>
  </si>
  <si>
    <t>UN MILLON  SEISCIENTOS MIL PESOS M.L.</t>
  </si>
  <si>
    <t>a. El día 15 de junio de 2023, LA INSTITUCIÓN EDUCATIVA INSTITUCIÓN EDUCATIVA SAN ROBERTO BELARMINO celebró el contrato N° 12 DE 2023 con VIVERO FLORECER SAS, con  NIT 900713950-7 cuyo objeto es: ADQUISICIÓN DE IMPLEMENTOS E INSUMOS PARA LA HUERTA ESCOLAR Y LOS JARDINES INTERNOS DE LA INSTITUCIÓN,  como valor del contrato la suma de UN MILLÓN SEISCIENTOS  MIL  PESOS M.L.y como tiempo de ejecución contractual 22 días contados a partir de la firma del mismo.</t>
  </si>
  <si>
    <t>30 de julio 2024</t>
  </si>
  <si>
    <t>31 de julio 2024
 Hora 9:00 a.m</t>
  </si>
  <si>
    <t>01 de agosto 2024
 Hora 4:00  p.m</t>
  </si>
  <si>
    <t>2 de agosto 2024</t>
  </si>
  <si>
    <t>25 dìas</t>
  </si>
  <si>
    <t>28 de agosto 2024</t>
  </si>
  <si>
    <t>OBSERVACIÒN:  en las cotizaciones 1 y 3 faltaron varios productos por cotizar.</t>
  </si>
  <si>
    <t>5 de agosto 2024
 Hasta las 04:00 p.m</t>
  </si>
  <si>
    <t>6 de agosto 2024</t>
  </si>
  <si>
    <t xml:space="preserve">Atender los diferentes proyectos que se encuentran en el PEI, desde la gestión administrativa. La ejecución de nuestros proyectos administrativos, que se desarrollan por medio de las actividades académicas y las conexas a la educación con la integración de toda la comunidad educativa, son la prioridad de nuestra labor social y pedagógica, que requieren de herramientas para el cumplimiento adecuado de nuestras actividades. Es claro que hay muchas necesidades por atender  vemos que es necesario adelantar este proceso de contratación para la adquisición de implementos e insumos para la huerta escolar y los jardines internos de la institución y  lombrices para la Media Tècnica: Monitoreo Ambiental, de esta manera se brinda un adecuado mantenimiento a las zonas verdes y se aporta en el desarrollo del proyecto pedagógico “Enseñanza de la protección del ambiente, la ecología y la preservación de los recursos naturales”  establecido en la Ley 115 de 1994, el cual hace parte de la cátedras obligatorias dentro del currículo. </t>
  </si>
  <si>
    <t>Este proceso contempla la contratación para la adquisición de implementos e insumos para la huerta escolar y los jardines internos de la institución y lombrices para proyecto de Monitoreo Ambiental,  el cual hace parte de la cátedras obligatorias dentro del currículo.  , como herramienta que ayude a mejorar la atención de las necesidades de salubridad, higiene y seguridad de nuestra comunidad educativa.  El proponente deberá contar con los medios necesarios para la prestación del objeto de este proceso contractual, bajo condiciones de seguridad, calidad y garantía del producto en las fechas indicadas. La entrega del producto se realizará en las instalaciones de la Institución Educativa, por parte del contratista quien asumirá toda la responsabilidad del proyecto a ejecutar y entregará a satisfacción al finalizar los insumos requeridos.</t>
  </si>
  <si>
    <r>
      <t xml:space="preserve">La Institución Educativa SAN ROBERTO BELARMINO de la Ciudad de Medellín, presta el Servicio Educativo en el Barrio Manrique de la Ciudad de Medellín, atendiendo a una comunidad estudiantil de aproximadamente </t>
    </r>
    <r>
      <rPr>
        <b/>
        <sz val="10"/>
        <color rgb="FFFF0000"/>
        <rFont val="Calibri"/>
        <family val="2"/>
        <scheme val="minor"/>
      </rPr>
      <t>1.010 alumnos en promedio y 55 personas entre docentes, administrativos, aseadoras y vigilantes</t>
    </r>
    <r>
      <rPr>
        <b/>
        <sz val="10"/>
        <color rgb="FF0070C0"/>
        <rFont val="Calibri"/>
        <family val="2"/>
        <scheme val="minor"/>
      </rPr>
      <t xml:space="preserve">. Como institución comprometida con la calidad educativa y la formación integral de nuestros estudiantes busca brindar una educación incluyente de acuerdo con la diversidad de la población escolar. A través de la gestión académica busca posicionarse como una institución con calidad educativa  busca ampliar su cobertura con compromiso social. En este contexto procura ser eficiente en el desarrollo de sus actividades; por ende, debe proveer los suministros a que haya lugar, para favorecer la prestación del servicio educativo, en condiciones de equidad, eficiencia y calidad, todo encaminado a alcanzar los objetivos estratégicos plasmados en el PEI.
La institución Educativa San Roberto Belarmino como entidad prestadora de servicio educativo a niños, niñas y adolescentes, requiere para el cumplimiento de su actividad misional, la adquisición de implementos e insumos para la huerta escolar y los jardines internos de la institución y lombrices para proyecto de la Media Tècnica: Monitoreo Ambiental, de esta manera se brinda un adecuado mantenimiento a las zonas verdes y se aporta en el desarrollo del proyecto pedagógico “Enseñanza de la protección del ambiente, la ecología y la preservación de los recursos naturales”  establecido en la Ley 115 de 1994, el cual hace parte de la cátedras obligatorias dentro del currículo. </t>
    </r>
  </si>
  <si>
    <t xml:space="preserve">Adquisición de implementos e insumos para la huerta escolar y los jardines internos de la institucióno y lombrices para proyecto de Media Tècnica: Monitoreo Ambiental. </t>
  </si>
  <si>
    <t>SEISCIENTOS CUATRO MIL CUATROCIENTOS CINCUENTA PESOSO M.L.</t>
  </si>
  <si>
    <t>SEISCIENTOS CINCUENTA MIL PESOS M.L.</t>
  </si>
  <si>
    <t>HUMUS</t>
  </si>
  <si>
    <t>CAPACHO No. 40</t>
  </si>
  <si>
    <t>KIT</t>
  </si>
  <si>
    <t>HERRAMIENTAS</t>
  </si>
  <si>
    <t>BAILARINA</t>
  </si>
  <si>
    <t>MATERA DE BARRO</t>
  </si>
  <si>
    <t>MATERA PLASTICA</t>
  </si>
  <si>
    <t>MIAMI MATIZADO</t>
  </si>
  <si>
    <t>SOPORTE DE MADERA</t>
  </si>
  <si>
    <t>LOMBRICES</t>
  </si>
  <si>
    <t>CANASTA PLASTICA</t>
  </si>
  <si>
    <t>PLANTA DE FLOR</t>
  </si>
  <si>
    <t>HILO DE YUTE</t>
  </si>
  <si>
    <t>31 de julio de 2024</t>
  </si>
  <si>
    <t>agosto 1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</si>
</sst>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quot;$&quot;\ * #,##0_-;\-&quot;$&quot;\ * #,##0_-;_-&quot;$&quot;\ * &quot;-&quot;_-;_-@_-"/>
    <numFmt numFmtId="164" formatCode="_(&quot;$&quot;\ * #,##0.00_);_(&quot;$&quot;\ * \(#,##0.00\);_(&quot;$&quot;\ * &quot;-&quot;??_);_(@_)"/>
    <numFmt numFmtId="165" formatCode="&quot;$&quot;#,##0;[Red]\-&quot;$&quot;#,##0"/>
    <numFmt numFmtId="166" formatCode="&quot;$&quot;#,##0_);[Red]\(&quot;$&quot;#,##0\)"/>
    <numFmt numFmtId="167" formatCode="&quot;$&quot;#,##0.00_);[Red]\(&quot;$&quot;#,##0.00\)"/>
    <numFmt numFmtId="168" formatCode="dd/mm/yyyy;@"/>
    <numFmt numFmtId="169" formatCode="d/mm/yyyy;@"/>
    <numFmt numFmtId="170" formatCode="[$-F800]dddd\,\ mmmm\ dd\,\ yyyy"/>
    <numFmt numFmtId="171" formatCode="[$-240A]d&quot; de &quot;mmmm&quot; de &quot;yyyy;@"/>
    <numFmt numFmtId="172" formatCode="_ &quot;$&quot;\ * #,##0.00_ ;_ &quot;$&quot;\ * \-#,##0.00_ ;_ &quot;$&quot;\ * &quot;-&quot;??_ ;_ @_ "/>
    <numFmt numFmtId="173" formatCode="&quot;$&quot;\ #,##0"/>
    <numFmt numFmtId="174" formatCode="_(&quot;$&quot;\ * #,##0_);_(&quot;$&quot;\ * \(#,##0\);_(&quot;$&quot;\ * &quot;-&quot;??_);_(@_)"/>
    <numFmt numFmtId="175" formatCode="&quot;$&quot;\ #,##0;&quot;$&quot;\ \-#,##0"/>
    <numFmt numFmtId="176" formatCode="_-&quot;$&quot;\ * #,##0_-;\-&quot;$&quot;\ * #,##0_-;_-&quot;$&quot;\ * &quot;-&quot;??_-;_-@_-"/>
    <numFmt numFmtId="177" formatCode="\$\ #,##0"/>
  </numFmts>
  <fonts count="104" x14ac:knownFonts="1">
    <font>
      <sz val="11"/>
      <color theme="1"/>
      <name val="Calibri"/>
      <family val="2"/>
      <scheme val="minor"/>
    </font>
    <font>
      <sz val="11"/>
      <color indexed="10"/>
      <name val="Arial"/>
      <family val="2"/>
    </font>
    <font>
      <sz val="10"/>
      <color indexed="8"/>
      <name val="Arial"/>
      <family val="2"/>
    </font>
    <font>
      <sz val="10"/>
      <color indexed="10"/>
      <name val="Arial"/>
      <family val="2"/>
    </font>
    <font>
      <b/>
      <sz val="9"/>
      <color indexed="8"/>
      <name val="Arial"/>
      <family val="2"/>
    </font>
    <font>
      <sz val="9"/>
      <color indexed="8"/>
      <name val="Arial"/>
      <family val="2"/>
    </font>
    <font>
      <sz val="9"/>
      <color indexed="10"/>
      <name val="Arial"/>
      <family val="2"/>
    </font>
    <font>
      <b/>
      <u/>
      <sz val="9"/>
      <color indexed="8"/>
      <name val="Arial"/>
      <family val="2"/>
    </font>
    <font>
      <b/>
      <sz val="9"/>
      <name val="Arial"/>
      <family val="2"/>
    </font>
    <font>
      <b/>
      <u/>
      <sz val="9"/>
      <name val="Arial"/>
      <family val="2"/>
    </font>
    <font>
      <u/>
      <sz val="9"/>
      <color indexed="8"/>
      <name val="Arial"/>
      <family val="2"/>
    </font>
    <font>
      <b/>
      <i/>
      <u/>
      <sz val="9"/>
      <color indexed="8"/>
      <name val="Arial"/>
      <family val="2"/>
    </font>
    <font>
      <sz val="9"/>
      <name val="Arial"/>
      <family val="2"/>
    </font>
    <font>
      <sz val="9"/>
      <color indexed="81"/>
      <name val="Tahoma"/>
      <family val="2"/>
    </font>
    <font>
      <b/>
      <sz val="9"/>
      <color indexed="81"/>
      <name val="Tahoma"/>
      <family val="2"/>
    </font>
    <font>
      <sz val="10"/>
      <name val="Arial"/>
      <family val="2"/>
    </font>
    <font>
      <b/>
      <sz val="11"/>
      <name val="Arial"/>
      <family val="2"/>
    </font>
    <font>
      <b/>
      <i/>
      <u/>
      <sz val="9"/>
      <name val="Arial"/>
      <family val="2"/>
    </font>
    <font>
      <b/>
      <i/>
      <sz val="9"/>
      <name val="Arial"/>
      <family val="2"/>
    </font>
    <font>
      <b/>
      <sz val="16"/>
      <name val="Arial"/>
      <family val="2"/>
    </font>
    <font>
      <vertAlign val="superscript"/>
      <sz val="9"/>
      <name val="Arial"/>
      <family val="2"/>
    </font>
    <font>
      <b/>
      <sz val="12"/>
      <name val="Arial Narrow"/>
      <family val="2"/>
    </font>
    <font>
      <sz val="12"/>
      <name val="Arial Narrow"/>
      <family val="2"/>
    </font>
    <font>
      <sz val="10"/>
      <name val="Arial Narrow"/>
      <family val="2"/>
    </font>
    <font>
      <b/>
      <sz val="10"/>
      <name val="Arial Narrow"/>
      <family val="2"/>
    </font>
    <font>
      <sz val="11"/>
      <name val="Arial Narrow"/>
      <family val="2"/>
    </font>
    <font>
      <u/>
      <sz val="10"/>
      <name val="Arial Narrow"/>
      <family val="2"/>
    </font>
    <font>
      <b/>
      <sz val="9"/>
      <name val="Verdana"/>
      <family val="2"/>
    </font>
    <font>
      <b/>
      <sz val="11"/>
      <name val="Arial Narrow"/>
      <family val="2"/>
    </font>
    <font>
      <b/>
      <sz val="10"/>
      <name val="Arial"/>
      <family val="2"/>
    </font>
    <font>
      <b/>
      <sz val="8"/>
      <name val="Arial Narrow"/>
      <family val="2"/>
    </font>
    <font>
      <b/>
      <i/>
      <sz val="10"/>
      <name val="Arial Narrow"/>
      <family val="2"/>
    </font>
    <font>
      <sz val="11"/>
      <color theme="1"/>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sz val="10"/>
      <color theme="1"/>
      <name val="Arial"/>
      <family val="2"/>
    </font>
    <font>
      <b/>
      <sz val="10"/>
      <color rgb="FFFF0000"/>
      <name val="Arial"/>
      <family val="2"/>
    </font>
    <font>
      <b/>
      <sz val="10"/>
      <color rgb="FF0070C0"/>
      <name val="Calibri"/>
      <family val="2"/>
      <scheme val="minor"/>
    </font>
    <font>
      <b/>
      <sz val="10"/>
      <color theme="4" tint="-0.249977111117893"/>
      <name val="Calibri"/>
      <family val="2"/>
      <scheme val="minor"/>
    </font>
    <font>
      <b/>
      <sz val="10"/>
      <color theme="1"/>
      <name val="Calibri"/>
      <family val="2"/>
      <scheme val="minor"/>
    </font>
    <font>
      <b/>
      <sz val="10"/>
      <color rgb="FFFF0000"/>
      <name val="Calibri"/>
      <family val="2"/>
      <scheme val="minor"/>
    </font>
    <font>
      <b/>
      <sz val="11"/>
      <color rgb="FF0070C0"/>
      <name val="Calibri"/>
      <family val="2"/>
      <scheme val="minor"/>
    </font>
    <font>
      <sz val="9"/>
      <color rgb="FFFF0000"/>
      <name val="Arial"/>
      <family val="2"/>
    </font>
    <font>
      <sz val="9"/>
      <color theme="1"/>
      <name val="Arial"/>
      <family val="2"/>
    </font>
    <font>
      <b/>
      <sz val="9"/>
      <color theme="1"/>
      <name val="Arial"/>
      <family val="2"/>
    </font>
    <font>
      <sz val="9"/>
      <color rgb="FF000000"/>
      <name val="Arial"/>
      <family val="2"/>
    </font>
    <font>
      <b/>
      <sz val="9"/>
      <color rgb="FFFF0000"/>
      <name val="Arial"/>
      <family val="2"/>
    </font>
    <font>
      <u/>
      <sz val="9"/>
      <color theme="1"/>
      <name val="Arial"/>
      <family val="2"/>
    </font>
    <font>
      <b/>
      <i/>
      <sz val="9"/>
      <color rgb="FF000000"/>
      <name val="Arial"/>
      <family val="2"/>
    </font>
    <font>
      <b/>
      <u/>
      <sz val="9"/>
      <color rgb="FF000000"/>
      <name val="Arial"/>
      <family val="2"/>
    </font>
    <font>
      <vertAlign val="superscript"/>
      <sz val="9"/>
      <color theme="1"/>
      <name val="Arial"/>
      <family val="2"/>
    </font>
    <font>
      <b/>
      <sz val="9"/>
      <color rgb="FF000000"/>
      <name val="Arial"/>
      <family val="2"/>
    </font>
    <font>
      <b/>
      <u/>
      <sz val="9"/>
      <color rgb="FFFF0000"/>
      <name val="Arial"/>
      <family val="2"/>
    </font>
    <font>
      <sz val="10"/>
      <color rgb="FFFF0000"/>
      <name val="Calibri"/>
      <family val="2"/>
      <scheme val="minor"/>
    </font>
    <font>
      <b/>
      <sz val="8"/>
      <color rgb="FFFF0000"/>
      <name val="Arial"/>
      <family val="2"/>
    </font>
    <font>
      <sz val="12"/>
      <color rgb="FFFF0000"/>
      <name val="Calibri"/>
      <family val="2"/>
      <scheme val="minor"/>
    </font>
    <font>
      <b/>
      <sz val="16"/>
      <color rgb="FF000000"/>
      <name val="Arial"/>
      <family val="2"/>
    </font>
    <font>
      <b/>
      <sz val="16"/>
      <color theme="1"/>
      <name val="Arial"/>
      <family val="2"/>
    </font>
    <font>
      <b/>
      <sz val="12"/>
      <color theme="0"/>
      <name val="Calibri"/>
      <family val="2"/>
      <scheme val="minor"/>
    </font>
    <font>
      <b/>
      <sz val="11"/>
      <color theme="1"/>
      <name val="Arial"/>
      <family val="2"/>
    </font>
    <font>
      <b/>
      <sz val="12"/>
      <color theme="1"/>
      <name val="Arial"/>
      <family val="2"/>
    </font>
    <font>
      <sz val="10"/>
      <name val="Calibri"/>
      <family val="2"/>
      <scheme val="minor"/>
    </font>
    <font>
      <u/>
      <sz val="9"/>
      <color rgb="FFFF0000"/>
      <name val="Arial"/>
      <family val="2"/>
    </font>
    <font>
      <sz val="10"/>
      <color theme="1"/>
      <name val="Arial Narrow"/>
      <family val="2"/>
    </font>
    <font>
      <b/>
      <sz val="10"/>
      <color theme="1"/>
      <name val="Arial Narrow"/>
      <family val="2"/>
    </font>
    <font>
      <b/>
      <sz val="11"/>
      <color theme="1"/>
      <name val="Arial Narrow"/>
      <family val="2"/>
    </font>
    <font>
      <b/>
      <sz val="11"/>
      <color rgb="FFFF0000"/>
      <name val="Arial Narrow"/>
      <family val="2"/>
    </font>
    <font>
      <sz val="11"/>
      <color rgb="FFFF0000"/>
      <name val="Arial Narrow"/>
      <family val="2"/>
    </font>
    <font>
      <b/>
      <sz val="11"/>
      <color rgb="FF000000"/>
      <name val="Arial Narrow"/>
      <family val="2"/>
    </font>
    <font>
      <sz val="11"/>
      <color theme="1"/>
      <name val="Arial Narrow"/>
      <family val="2"/>
    </font>
    <font>
      <b/>
      <sz val="12"/>
      <color theme="1"/>
      <name val="Arial Narrow"/>
      <family val="2"/>
    </font>
    <font>
      <sz val="12"/>
      <color theme="1"/>
      <name val="Arial Narrow"/>
      <family val="2"/>
    </font>
    <font>
      <b/>
      <u/>
      <sz val="10"/>
      <name val="Arial"/>
      <family val="2"/>
    </font>
    <font>
      <b/>
      <sz val="9"/>
      <name val="Arial Narrow"/>
      <family val="2"/>
    </font>
    <font>
      <sz val="9"/>
      <name val="Arial Narrow"/>
      <family val="2"/>
    </font>
    <font>
      <sz val="9"/>
      <color theme="1"/>
      <name val="Arial Narrow"/>
      <family val="2"/>
    </font>
    <font>
      <sz val="10.5"/>
      <name val="Arial Narrow"/>
      <family val="2"/>
    </font>
    <font>
      <b/>
      <sz val="10.5"/>
      <name val="Arial Narrow"/>
      <family val="2"/>
    </font>
    <font>
      <sz val="8"/>
      <color theme="1"/>
      <name val="Arial Narrow"/>
      <family val="2"/>
    </font>
    <font>
      <sz val="8"/>
      <color theme="1"/>
      <name val="Arial"/>
      <family val="2"/>
    </font>
    <font>
      <sz val="8"/>
      <name val="Arial Narrow"/>
      <family val="2"/>
    </font>
    <font>
      <sz val="10.5"/>
      <color theme="1"/>
      <name val="Arial Narrow"/>
      <family val="2"/>
    </font>
    <font>
      <sz val="7"/>
      <color theme="1"/>
      <name val="Calibri"/>
      <family val="2"/>
      <scheme val="minor"/>
    </font>
    <font>
      <b/>
      <sz val="7"/>
      <color rgb="FFFF0000"/>
      <name val="Arial Narrow"/>
      <family val="2"/>
    </font>
    <font>
      <sz val="7"/>
      <color theme="1"/>
      <name val="Arial Narrow"/>
      <family val="2"/>
    </font>
    <font>
      <sz val="11"/>
      <name val="Calibri"/>
      <family val="2"/>
      <scheme val="minor"/>
    </font>
    <font>
      <b/>
      <sz val="7"/>
      <name val="Arial Narrow"/>
      <family val="2"/>
    </font>
    <font>
      <sz val="7"/>
      <name val="Arial Narrow"/>
      <family val="2"/>
    </font>
    <font>
      <b/>
      <sz val="10"/>
      <name val="Calibri"/>
      <family val="2"/>
      <scheme val="minor"/>
    </font>
    <font>
      <u/>
      <sz val="11"/>
      <color theme="10"/>
      <name val="Calibri"/>
      <family val="2"/>
      <scheme val="minor"/>
    </font>
    <font>
      <b/>
      <i/>
      <sz val="14"/>
      <name val="Arial"/>
      <family val="2"/>
    </font>
    <font>
      <b/>
      <sz val="12"/>
      <name val="Arial"/>
      <family val="2"/>
    </font>
    <font>
      <b/>
      <sz val="10"/>
      <name val="Tahoma"/>
      <family val="2"/>
    </font>
    <font>
      <b/>
      <sz val="11"/>
      <name val="Calibri"/>
      <family val="2"/>
      <scheme val="minor"/>
    </font>
    <font>
      <sz val="10"/>
      <name val="Tahoma"/>
      <family val="2"/>
    </font>
    <font>
      <sz val="10"/>
      <color theme="1"/>
      <name val="Tahoma"/>
      <family val="2"/>
    </font>
    <font>
      <b/>
      <sz val="12"/>
      <name val="Calibri"/>
      <family val="2"/>
      <scheme val="minor"/>
    </font>
    <font>
      <u/>
      <sz val="9"/>
      <name val="Arial"/>
      <family val="2"/>
    </font>
    <font>
      <b/>
      <sz val="11"/>
      <color rgb="FF000000"/>
      <name val="Arial"/>
      <family val="2"/>
    </font>
    <font>
      <sz val="11"/>
      <color rgb="FFFF0000"/>
      <name val="Ebrima"/>
    </font>
    <font>
      <sz val="11"/>
      <color theme="1"/>
      <name val="Arial"/>
      <family val="2"/>
    </font>
    <font>
      <b/>
      <sz val="10"/>
      <color theme="1"/>
      <name val="Arial"/>
      <family val="2"/>
    </font>
    <font>
      <sz val="11"/>
      <name val="Arial"/>
      <family val="2"/>
    </font>
  </fonts>
  <fills count="11">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rgb="FF059928"/>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s>
  <borders count="58">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s>
  <cellStyleXfs count="10">
    <xf numFmtId="0" fontId="0" fillId="0" borderId="0"/>
    <xf numFmtId="164" fontId="32" fillId="0" borderId="0" applyFont="0" applyFill="0" applyBorder="0" applyAlignment="0" applyProtection="0"/>
    <xf numFmtId="164" fontId="15" fillId="0" borderId="0" applyFont="0" applyFill="0" applyBorder="0" applyAlignment="0" applyProtection="0"/>
    <xf numFmtId="172" fontId="15" fillId="0" borderId="0" applyFont="0" applyFill="0" applyBorder="0" applyAlignment="0" applyProtection="0"/>
    <xf numFmtId="164" fontId="32" fillId="0" borderId="0" applyFont="0" applyFill="0" applyBorder="0" applyAlignment="0" applyProtection="0"/>
    <xf numFmtId="0" fontId="15" fillId="0" borderId="0"/>
    <xf numFmtId="0" fontId="15" fillId="0" borderId="0"/>
    <xf numFmtId="0" fontId="15" fillId="0" borderId="0"/>
    <xf numFmtId="0" fontId="90" fillId="0" borderId="0" applyNumberFormat="0" applyFill="0" applyBorder="0" applyAlignment="0" applyProtection="0"/>
    <xf numFmtId="42" fontId="32" fillId="0" borderId="0" applyFont="0" applyFill="0" applyBorder="0" applyAlignment="0" applyProtection="0"/>
  </cellStyleXfs>
  <cellXfs count="1195">
    <xf numFmtId="0" fontId="0" fillId="0" borderId="0" xfId="0"/>
    <xf numFmtId="0" fontId="35" fillId="0" borderId="0" xfId="0" applyFont="1"/>
    <xf numFmtId="0" fontId="36" fillId="0" borderId="0" xfId="0" applyFont="1" applyAlignment="1">
      <alignment horizontal="left"/>
    </xf>
    <xf numFmtId="0" fontId="36" fillId="0" borderId="0" xfId="0" applyFont="1"/>
    <xf numFmtId="0" fontId="36" fillId="0" borderId="0" xfId="0" applyFont="1" applyAlignment="1">
      <alignment horizontal="left" vertical="top"/>
    </xf>
    <xf numFmtId="0" fontId="35" fillId="3" borderId="0" xfId="0" applyFont="1" applyFill="1"/>
    <xf numFmtId="0" fontId="35" fillId="4" borderId="0" xfId="0" applyFont="1" applyFill="1"/>
    <xf numFmtId="0" fontId="37" fillId="0" borderId="0" xfId="0" applyFont="1" applyAlignment="1">
      <alignment vertical="center"/>
    </xf>
    <xf numFmtId="0" fontId="38" fillId="0" borderId="0" xfId="0" applyFont="1"/>
    <xf numFmtId="49" fontId="35" fillId="3" borderId="0" xfId="0" applyNumberFormat="1" applyFont="1" applyFill="1"/>
    <xf numFmtId="49" fontId="35" fillId="0" borderId="0" xfId="0" applyNumberFormat="1" applyFont="1"/>
    <xf numFmtId="49" fontId="38" fillId="0" borderId="0" xfId="0" applyNumberFormat="1" applyFont="1"/>
    <xf numFmtId="49" fontId="38" fillId="0" borderId="3" xfId="0" applyNumberFormat="1" applyFont="1" applyBorder="1" applyAlignment="1">
      <alignment horizontal="left" vertical="center"/>
    </xf>
    <xf numFmtId="49" fontId="38" fillId="0" borderId="3" xfId="0" applyNumberFormat="1" applyFont="1" applyBorder="1" applyAlignment="1">
      <alignment horizontal="left"/>
    </xf>
    <xf numFmtId="0" fontId="35" fillId="0" borderId="0" xfId="0" applyFont="1" applyAlignment="1">
      <alignment horizontal="left"/>
    </xf>
    <xf numFmtId="3" fontId="38" fillId="0" borderId="0" xfId="0" applyNumberFormat="1" applyFont="1" applyAlignment="1">
      <alignment horizontal="left"/>
    </xf>
    <xf numFmtId="49" fontId="39" fillId="0" borderId="3" xfId="0" applyNumberFormat="1" applyFont="1" applyBorder="1"/>
    <xf numFmtId="49" fontId="38" fillId="0" borderId="4" xfId="0" applyNumberFormat="1" applyFont="1" applyBorder="1"/>
    <xf numFmtId="49" fontId="38" fillId="0" borderId="5" xfId="0" applyNumberFormat="1" applyFont="1" applyBorder="1"/>
    <xf numFmtId="49" fontId="41" fillId="0" borderId="1" xfId="0" applyNumberFormat="1" applyFont="1" applyBorder="1" applyAlignment="1">
      <alignment horizontal="center"/>
    </xf>
    <xf numFmtId="0" fontId="41" fillId="0" borderId="1" xfId="0" applyFont="1" applyBorder="1" applyAlignment="1">
      <alignment horizontal="center"/>
    </xf>
    <xf numFmtId="168" fontId="42" fillId="0" borderId="0" xfId="0" applyNumberFormat="1" applyFont="1"/>
    <xf numFmtId="0" fontId="43" fillId="0" borderId="9" xfId="0" applyFont="1" applyBorder="1" applyAlignment="1">
      <alignment vertical="top"/>
    </xf>
    <xf numFmtId="0" fontId="44" fillId="0" borderId="0" xfId="0" applyFont="1" applyAlignment="1">
      <alignment horizontal="left" vertical="top"/>
    </xf>
    <xf numFmtId="0" fontId="45" fillId="0" borderId="0" xfId="0" applyFont="1" applyAlignment="1">
      <alignment vertical="top"/>
    </xf>
    <xf numFmtId="0" fontId="44" fillId="0" borderId="0" xfId="0" applyFont="1" applyAlignment="1">
      <alignment vertical="top"/>
    </xf>
    <xf numFmtId="0" fontId="44" fillId="0" borderId="0" xfId="0" applyFont="1" applyBorder="1" applyAlignment="1">
      <alignment vertical="top"/>
    </xf>
    <xf numFmtId="0" fontId="46" fillId="0" borderId="0" xfId="0" applyFont="1" applyBorder="1" applyAlignment="1">
      <alignment horizontal="center" vertical="top"/>
    </xf>
    <xf numFmtId="0" fontId="43" fillId="0" borderId="0" xfId="0" applyFont="1" applyAlignment="1">
      <alignment vertical="top"/>
    </xf>
    <xf numFmtId="0" fontId="47" fillId="0" borderId="0" xfId="0" applyFont="1" applyAlignment="1">
      <alignment vertical="top"/>
    </xf>
    <xf numFmtId="0" fontId="48" fillId="0" borderId="0" xfId="0" applyFont="1" applyAlignment="1">
      <alignment horizontal="left" vertical="top"/>
    </xf>
    <xf numFmtId="0" fontId="48" fillId="0" borderId="0" xfId="0" applyFont="1" applyAlignment="1">
      <alignment vertical="top"/>
    </xf>
    <xf numFmtId="0" fontId="49" fillId="0" borderId="0" xfId="0" applyFont="1" applyAlignment="1">
      <alignment horizontal="left" vertical="top"/>
    </xf>
    <xf numFmtId="0" fontId="46" fillId="0" borderId="0" xfId="0" applyFont="1" applyAlignment="1">
      <alignment vertical="top"/>
    </xf>
    <xf numFmtId="0" fontId="50" fillId="0" borderId="0" xfId="0" applyFont="1" applyAlignment="1">
      <alignment horizontal="left" vertical="top"/>
    </xf>
    <xf numFmtId="0" fontId="50" fillId="0" borderId="0" xfId="0" applyFont="1" applyAlignment="1">
      <alignment horizontal="center" vertical="top"/>
    </xf>
    <xf numFmtId="0" fontId="51" fillId="0" borderId="0" xfId="0" applyFont="1" applyAlignment="1">
      <alignment horizontal="left" vertical="top"/>
    </xf>
    <xf numFmtId="0" fontId="44" fillId="0" borderId="0" xfId="0" applyFont="1" applyAlignment="1">
      <alignment horizontal="left" vertical="top" wrapText="1"/>
    </xf>
    <xf numFmtId="0" fontId="45" fillId="0" borderId="0" xfId="0" applyFont="1" applyAlignment="1">
      <alignment horizontal="left" vertical="top" wrapText="1"/>
    </xf>
    <xf numFmtId="0" fontId="44" fillId="0" borderId="0" xfId="0" applyFont="1" applyBorder="1" applyAlignment="1">
      <alignment vertical="top" wrapText="1"/>
    </xf>
    <xf numFmtId="0" fontId="54" fillId="0" borderId="0" xfId="0" applyFont="1"/>
    <xf numFmtId="0" fontId="44" fillId="0" borderId="0" xfId="0" applyFont="1" applyAlignment="1">
      <alignment horizontal="left" vertical="top"/>
    </xf>
    <xf numFmtId="49" fontId="38" fillId="0" borderId="0" xfId="0" applyNumberFormat="1" applyFont="1" applyBorder="1"/>
    <xf numFmtId="14" fontId="38" fillId="0" borderId="0" xfId="0" applyNumberFormat="1" applyFont="1" applyBorder="1" applyAlignment="1">
      <alignment horizontal="left" vertical="center"/>
    </xf>
    <xf numFmtId="166" fontId="38" fillId="0" borderId="0" xfId="0" applyNumberFormat="1" applyFont="1" applyBorder="1"/>
    <xf numFmtId="0" fontId="0" fillId="0" borderId="11" xfId="0" applyBorder="1"/>
    <xf numFmtId="49" fontId="38" fillId="0" borderId="0" xfId="0" applyNumberFormat="1" applyFont="1" applyBorder="1" applyAlignment="1">
      <alignment horizontal="left" vertical="center"/>
    </xf>
    <xf numFmtId="49" fontId="39" fillId="6" borderId="0" xfId="0" applyNumberFormat="1" applyFont="1" applyFill="1"/>
    <xf numFmtId="0" fontId="38" fillId="0" borderId="0" xfId="0" applyFont="1" applyFill="1"/>
    <xf numFmtId="171" fontId="55" fillId="0" borderId="0" xfId="0" applyNumberFormat="1" applyFont="1" applyBorder="1" applyAlignment="1">
      <alignment vertical="top"/>
    </xf>
    <xf numFmtId="0" fontId="8" fillId="0" borderId="0" xfId="0" applyFont="1" applyAlignment="1">
      <alignment vertical="top"/>
    </xf>
    <xf numFmtId="0" fontId="12" fillId="0" borderId="0" xfId="0" applyFont="1" applyAlignment="1">
      <alignment vertical="top"/>
    </xf>
    <xf numFmtId="0" fontId="12" fillId="0" borderId="0" xfId="0" applyFont="1" applyBorder="1" applyAlignment="1">
      <alignment vertical="top"/>
    </xf>
    <xf numFmtId="0" fontId="12" fillId="0" borderId="0" xfId="0" applyFont="1" applyBorder="1" applyAlignment="1">
      <alignment horizontal="center" vertical="top"/>
    </xf>
    <xf numFmtId="171" fontId="8" fillId="0" borderId="0" xfId="0" applyNumberFormat="1" applyFont="1" applyAlignment="1">
      <alignment vertical="top"/>
    </xf>
    <xf numFmtId="0" fontId="12" fillId="0" borderId="9" xfId="0" applyFont="1" applyBorder="1" applyAlignment="1">
      <alignment vertical="top"/>
    </xf>
    <xf numFmtId="0" fontId="18" fillId="0" borderId="0" xfId="0" applyFont="1" applyAlignment="1">
      <alignment horizontal="left" vertical="top"/>
    </xf>
    <xf numFmtId="49" fontId="8" fillId="0" borderId="0" xfId="0" applyNumberFormat="1" applyFont="1" applyAlignment="1">
      <alignment horizontal="left" vertical="top"/>
    </xf>
    <xf numFmtId="0" fontId="15" fillId="0" borderId="0" xfId="0" applyFont="1"/>
    <xf numFmtId="0" fontId="20" fillId="0" borderId="0" xfId="0" applyFont="1" applyAlignment="1">
      <alignment horizontal="left" vertical="top"/>
    </xf>
    <xf numFmtId="0" fontId="12" fillId="0" borderId="0" xfId="0" applyFont="1" applyBorder="1" applyAlignment="1">
      <alignment vertical="top" wrapText="1"/>
    </xf>
    <xf numFmtId="0" fontId="8" fillId="0" borderId="9" xfId="0" applyFont="1" applyBorder="1" applyAlignment="1">
      <alignment vertical="top"/>
    </xf>
    <xf numFmtId="0" fontId="12" fillId="0" borderId="0" xfId="0" applyFont="1" applyBorder="1" applyAlignment="1">
      <alignment horizontal="left" vertical="center" wrapText="1"/>
    </xf>
    <xf numFmtId="0" fontId="47" fillId="0" borderId="0" xfId="0" applyFont="1" applyBorder="1" applyAlignment="1">
      <alignment vertical="top"/>
    </xf>
    <xf numFmtId="0" fontId="33" fillId="0" borderId="0" xfId="0" applyFont="1"/>
    <xf numFmtId="0" fontId="56" fillId="0" borderId="0" xfId="0" applyFont="1"/>
    <xf numFmtId="0" fontId="0" fillId="0" borderId="18" xfId="0" applyBorder="1"/>
    <xf numFmtId="0" fontId="44" fillId="0" borderId="9" xfId="0" applyFont="1" applyBorder="1" applyAlignment="1">
      <alignment vertical="top"/>
    </xf>
    <xf numFmtId="0" fontId="8" fillId="0" borderId="0" xfId="0" applyFont="1" applyBorder="1" applyAlignment="1">
      <alignment vertical="top"/>
    </xf>
    <xf numFmtId="3" fontId="8" fillId="0" borderId="0" xfId="0" applyNumberFormat="1" applyFont="1" applyBorder="1" applyAlignment="1">
      <alignment vertical="top"/>
    </xf>
    <xf numFmtId="49" fontId="12" fillId="0" borderId="0" xfId="0" applyNumberFormat="1" applyFont="1" applyAlignment="1">
      <alignment horizontal="left" vertical="top"/>
    </xf>
    <xf numFmtId="0" fontId="45" fillId="0" borderId="9" xfId="0" applyFont="1" applyBorder="1" applyAlignment="1">
      <alignment vertical="top"/>
    </xf>
    <xf numFmtId="0" fontId="33" fillId="0" borderId="0" xfId="0" applyFont="1" applyAlignment="1">
      <alignment wrapText="1"/>
    </xf>
    <xf numFmtId="0" fontId="12" fillId="0" borderId="0" xfId="0" applyFont="1" applyBorder="1" applyAlignment="1">
      <alignment horizontal="left" vertical="top" wrapText="1"/>
    </xf>
    <xf numFmtId="3" fontId="12" fillId="0" borderId="0" xfId="0" applyNumberFormat="1" applyFont="1" applyBorder="1" applyAlignment="1">
      <alignment horizontal="right" vertical="top"/>
    </xf>
    <xf numFmtId="173" fontId="0" fillId="0" borderId="14" xfId="0" applyNumberFormat="1" applyBorder="1"/>
    <xf numFmtId="1" fontId="21" fillId="0" borderId="14" xfId="0" applyNumberFormat="1" applyFont="1" applyBorder="1" applyAlignment="1">
      <alignment horizontal="left"/>
    </xf>
    <xf numFmtId="0" fontId="21" fillId="0" borderId="20" xfId="0" applyFont="1" applyBorder="1" applyAlignment="1"/>
    <xf numFmtId="0" fontId="22" fillId="0" borderId="6" xfId="0" applyFont="1" applyBorder="1" applyAlignment="1">
      <alignment horizontal="center"/>
    </xf>
    <xf numFmtId="0" fontId="22" fillId="0" borderId="0" xfId="0" applyFont="1" applyBorder="1" applyAlignment="1">
      <alignment horizontal="center"/>
    </xf>
    <xf numFmtId="0" fontId="22" fillId="0" borderId="14" xfId="0" applyFont="1" applyBorder="1" applyAlignment="1">
      <alignment horizontal="center"/>
    </xf>
    <xf numFmtId="0" fontId="23" fillId="0" borderId="6" xfId="0" applyFont="1" applyBorder="1"/>
    <xf numFmtId="0" fontId="23" fillId="0" borderId="0" xfId="0" applyFont="1" applyBorder="1"/>
    <xf numFmtId="0" fontId="24" fillId="0" borderId="0" xfId="0" applyFont="1" applyBorder="1" applyAlignment="1">
      <alignment horizontal="center"/>
    </xf>
    <xf numFmtId="0" fontId="23" fillId="0" borderId="21" xfId="0" applyFont="1" applyBorder="1" applyAlignment="1"/>
    <xf numFmtId="0" fontId="23" fillId="0" borderId="22" xfId="0" applyFont="1" applyBorder="1" applyAlignment="1"/>
    <xf numFmtId="0" fontId="24" fillId="0" borderId="6" xfId="0" applyFont="1" applyBorder="1"/>
    <xf numFmtId="3" fontId="23" fillId="0" borderId="21" xfId="0" applyNumberFormat="1" applyFont="1" applyBorder="1" applyAlignment="1">
      <alignment horizontal="left"/>
    </xf>
    <xf numFmtId="0" fontId="23" fillId="0" borderId="23" xfId="0" applyFont="1" applyBorder="1" applyAlignment="1"/>
    <xf numFmtId="0" fontId="23" fillId="0" borderId="15" xfId="0" applyFont="1" applyBorder="1" applyAlignment="1">
      <alignment horizontal="left"/>
    </xf>
    <xf numFmtId="0" fontId="26" fillId="0" borderId="0" xfId="0" applyFont="1" applyBorder="1" applyAlignment="1"/>
    <xf numFmtId="0" fontId="27" fillId="0" borderId="24" xfId="0" applyFont="1" applyFill="1" applyBorder="1" applyAlignment="1">
      <alignment horizontal="center" vertical="center" wrapText="1"/>
    </xf>
    <xf numFmtId="0" fontId="27" fillId="0" borderId="26" xfId="0" applyFont="1" applyFill="1" applyBorder="1" applyAlignment="1">
      <alignment horizontal="center" vertical="center" wrapText="1"/>
    </xf>
    <xf numFmtId="0" fontId="0" fillId="0" borderId="27" xfId="0" applyBorder="1" applyAlignment="1">
      <alignment horizontal="center"/>
    </xf>
    <xf numFmtId="174" fontId="32" fillId="0" borderId="18" xfId="4" applyNumberFormat="1" applyFont="1" applyBorder="1"/>
    <xf numFmtId="174" fontId="32" fillId="0" borderId="20" xfId="4" applyNumberFormat="1" applyFont="1" applyBorder="1" applyAlignment="1"/>
    <xf numFmtId="0" fontId="24" fillId="0" borderId="0" xfId="0" applyFont="1" applyFill="1" applyBorder="1"/>
    <xf numFmtId="165" fontId="24" fillId="0" borderId="0" xfId="0" applyNumberFormat="1" applyFont="1" applyFill="1" applyBorder="1"/>
    <xf numFmtId="0" fontId="28" fillId="0" borderId="28" xfId="0" applyFont="1" applyBorder="1" applyAlignment="1"/>
    <xf numFmtId="0" fontId="28" fillId="0" borderId="29" xfId="0" applyFont="1" applyBorder="1" applyAlignment="1"/>
    <xf numFmtId="0" fontId="28" fillId="0" borderId="0" xfId="0" applyFont="1" applyBorder="1" applyAlignment="1"/>
    <xf numFmtId="0" fontId="0" fillId="0" borderId="0" xfId="0" applyBorder="1"/>
    <xf numFmtId="0" fontId="30" fillId="0" borderId="7" xfId="0" applyFont="1" applyBorder="1" applyAlignment="1">
      <alignment vertical="center"/>
    </xf>
    <xf numFmtId="0" fontId="0" fillId="0" borderId="21" xfId="0" applyBorder="1" applyAlignment="1">
      <alignment horizontal="center"/>
    </xf>
    <xf numFmtId="0" fontId="0" fillId="0" borderId="15" xfId="0" applyBorder="1" applyAlignment="1">
      <alignment horizontal="center"/>
    </xf>
    <xf numFmtId="175" fontId="31" fillId="2" borderId="20" xfId="0" applyNumberFormat="1" applyFont="1" applyFill="1" applyBorder="1" applyAlignment="1">
      <alignment horizontal="right"/>
    </xf>
    <xf numFmtId="175" fontId="31" fillId="2" borderId="31" xfId="0" applyNumberFormat="1" applyFont="1" applyFill="1" applyBorder="1" applyAlignment="1">
      <alignment horizontal="right"/>
    </xf>
    <xf numFmtId="175" fontId="31" fillId="2" borderId="32" xfId="0" applyNumberFormat="1" applyFont="1" applyFill="1" applyBorder="1" applyAlignment="1">
      <alignment horizontal="right"/>
    </xf>
    <xf numFmtId="49" fontId="35" fillId="0" borderId="18" xfId="0" applyNumberFormat="1" applyFont="1" applyBorder="1"/>
    <xf numFmtId="0" fontId="35" fillId="0" borderId="18" xfId="0" applyFont="1" applyBorder="1"/>
    <xf numFmtId="0" fontId="58" fillId="0" borderId="0" xfId="0" applyFont="1" applyAlignment="1">
      <alignment vertical="top"/>
    </xf>
    <xf numFmtId="0" fontId="0" fillId="0" borderId="0" xfId="0" applyAlignment="1"/>
    <xf numFmtId="0" fontId="19" fillId="0" borderId="0" xfId="0" applyFont="1" applyAlignment="1">
      <alignment vertical="top"/>
    </xf>
    <xf numFmtId="18" fontId="8" fillId="0" borderId="9" xfId="0" applyNumberFormat="1" applyFont="1" applyBorder="1" applyAlignment="1">
      <alignment vertical="top"/>
    </xf>
    <xf numFmtId="18" fontId="8" fillId="0" borderId="33" xfId="0" applyNumberFormat="1" applyFont="1" applyBorder="1" applyAlignment="1">
      <alignment vertical="top"/>
    </xf>
    <xf numFmtId="0" fontId="44" fillId="0" borderId="33" xfId="0" applyFont="1" applyBorder="1" applyAlignment="1">
      <alignment vertical="top"/>
    </xf>
    <xf numFmtId="0" fontId="0" fillId="0" borderId="0" xfId="0" applyAlignment="1">
      <alignment horizontal="left" wrapText="1"/>
    </xf>
    <xf numFmtId="0" fontId="0" fillId="0" borderId="0" xfId="0" applyAlignment="1">
      <alignment horizontal="center"/>
    </xf>
    <xf numFmtId="0" fontId="21" fillId="0" borderId="7" xfId="0" applyFont="1" applyBorder="1" applyAlignment="1">
      <alignment horizontal="center"/>
    </xf>
    <xf numFmtId="0" fontId="21" fillId="0" borderId="21" xfId="0" applyFont="1" applyBorder="1" applyAlignment="1">
      <alignment horizontal="center"/>
    </xf>
    <xf numFmtId="173" fontId="0" fillId="0" borderId="15" xfId="0" applyNumberFormat="1" applyBorder="1"/>
    <xf numFmtId="0" fontId="45" fillId="0" borderId="0" xfId="0" applyFont="1" applyBorder="1" applyAlignment="1"/>
    <xf numFmtId="0" fontId="45" fillId="0" borderId="0" xfId="0" applyFont="1" applyBorder="1" applyAlignment="1">
      <alignment wrapText="1"/>
    </xf>
    <xf numFmtId="0" fontId="0" fillId="0" borderId="0" xfId="0" applyBorder="1" applyAlignment="1"/>
    <xf numFmtId="49" fontId="0" fillId="0" borderId="0" xfId="0" applyNumberFormat="1"/>
    <xf numFmtId="0" fontId="0" fillId="0" borderId="35" xfId="0" applyFill="1" applyBorder="1"/>
    <xf numFmtId="0" fontId="0" fillId="0" borderId="35" xfId="0" applyBorder="1"/>
    <xf numFmtId="3" fontId="41" fillId="0" borderId="3" xfId="0" applyNumberFormat="1" applyFont="1" applyFill="1" applyBorder="1" applyAlignment="1">
      <alignment horizontal="left"/>
    </xf>
    <xf numFmtId="168" fontId="41" fillId="0" borderId="17" xfId="0" applyNumberFormat="1" applyFont="1" applyFill="1" applyBorder="1"/>
    <xf numFmtId="3" fontId="38" fillId="0" borderId="17" xfId="0" applyNumberFormat="1" applyFont="1" applyBorder="1" applyAlignment="1">
      <alignment horizontal="left"/>
    </xf>
    <xf numFmtId="0" fontId="0" fillId="0" borderId="17" xfId="0" applyBorder="1"/>
    <xf numFmtId="49" fontId="38" fillId="0" borderId="18" xfId="0" applyNumberFormat="1" applyFont="1" applyBorder="1"/>
    <xf numFmtId="3" fontId="38" fillId="0" borderId="18" xfId="0" applyNumberFormat="1" applyFont="1" applyFill="1" applyBorder="1" applyAlignment="1">
      <alignment horizontal="left"/>
    </xf>
    <xf numFmtId="166" fontId="38" fillId="0" borderId="18" xfId="0" applyNumberFormat="1" applyFont="1" applyFill="1" applyBorder="1"/>
    <xf numFmtId="49" fontId="38" fillId="0" borderId="6" xfId="0" applyNumberFormat="1" applyFont="1" applyBorder="1"/>
    <xf numFmtId="49" fontId="38" fillId="0" borderId="7" xfId="0" applyNumberFormat="1" applyFont="1" applyBorder="1"/>
    <xf numFmtId="0" fontId="38" fillId="0" borderId="18" xfId="0" applyFont="1" applyFill="1" applyBorder="1"/>
    <xf numFmtId="49" fontId="38" fillId="0" borderId="6" xfId="0" applyNumberFormat="1" applyFont="1" applyFill="1" applyBorder="1" applyAlignment="1">
      <alignment vertical="center"/>
    </xf>
    <xf numFmtId="49" fontId="38" fillId="0" borderId="7" xfId="0" applyNumberFormat="1" applyFont="1" applyFill="1" applyBorder="1" applyAlignment="1">
      <alignment vertical="center"/>
    </xf>
    <xf numFmtId="0" fontId="39" fillId="0" borderId="17" xfId="0" applyFont="1" applyFill="1" applyBorder="1"/>
    <xf numFmtId="3" fontId="38" fillId="0" borderId="18" xfId="0" applyNumberFormat="1" applyFont="1" applyFill="1" applyBorder="1" applyAlignment="1">
      <alignment horizontal="left" vertical="top"/>
    </xf>
    <xf numFmtId="3" fontId="38" fillId="0" borderId="16" xfId="0" applyNumberFormat="1" applyFont="1" applyFill="1" applyBorder="1"/>
    <xf numFmtId="0" fontId="35" fillId="0" borderId="0" xfId="0" applyFont="1" applyFill="1"/>
    <xf numFmtId="0" fontId="38" fillId="0" borderId="16" xfId="0" applyFont="1" applyFill="1" applyBorder="1"/>
    <xf numFmtId="3" fontId="38" fillId="0" borderId="16" xfId="0" applyNumberFormat="1" applyFont="1" applyFill="1" applyBorder="1" applyAlignment="1">
      <alignment horizontal="left"/>
    </xf>
    <xf numFmtId="0" fontId="39" fillId="0" borderId="18" xfId="0" applyFont="1" applyFill="1" applyBorder="1"/>
    <xf numFmtId="49" fontId="54" fillId="0" borderId="18" xfId="0" applyNumberFormat="1" applyFont="1" applyBorder="1"/>
    <xf numFmtId="14" fontId="41" fillId="0" borderId="8" xfId="0" applyNumberFormat="1" applyFont="1" applyFill="1" applyBorder="1"/>
    <xf numFmtId="171" fontId="8" fillId="0" borderId="0" xfId="0" applyNumberFormat="1" applyFont="1" applyFill="1" applyAlignment="1">
      <alignment vertical="top"/>
    </xf>
    <xf numFmtId="0" fontId="12" fillId="0" borderId="0" xfId="0" applyFont="1" applyFill="1" applyAlignment="1">
      <alignment horizontal="left" vertical="top"/>
    </xf>
    <xf numFmtId="0" fontId="44" fillId="0" borderId="0" xfId="0" applyFont="1" applyFill="1" applyAlignment="1">
      <alignment vertical="top"/>
    </xf>
    <xf numFmtId="0" fontId="0" fillId="0" borderId="0" xfId="0" applyFill="1"/>
    <xf numFmtId="0" fontId="12" fillId="0" borderId="0" xfId="0" applyFont="1" applyFill="1" applyAlignment="1">
      <alignment vertical="top"/>
    </xf>
    <xf numFmtId="0" fontId="33" fillId="0" borderId="18" xfId="0" applyFont="1" applyBorder="1"/>
    <xf numFmtId="0" fontId="15" fillId="0" borderId="0" xfId="0" applyFont="1" applyAlignment="1">
      <alignment wrapText="1"/>
    </xf>
    <xf numFmtId="0" fontId="36" fillId="0" borderId="0" xfId="0" applyFont="1" applyAlignment="1">
      <alignment wrapText="1"/>
    </xf>
    <xf numFmtId="174" fontId="35" fillId="0" borderId="18" xfId="1" applyNumberFormat="1" applyFont="1" applyBorder="1"/>
    <xf numFmtId="49" fontId="40" fillId="0" borderId="34" xfId="0" applyNumberFormat="1" applyFont="1" applyBorder="1" applyAlignment="1">
      <alignment horizontal="left"/>
    </xf>
    <xf numFmtId="49" fontId="38" fillId="0" borderId="8" xfId="0" applyNumberFormat="1" applyFont="1" applyBorder="1" applyAlignment="1">
      <alignment horizontal="left"/>
    </xf>
    <xf numFmtId="49" fontId="40" fillId="0" borderId="8" xfId="0" applyNumberFormat="1" applyFont="1" applyBorder="1" applyAlignment="1">
      <alignment horizontal="left"/>
    </xf>
    <xf numFmtId="0" fontId="0" fillId="0" borderId="0" xfId="0" applyBorder="1" applyAlignment="1">
      <alignment horizontal="center" wrapText="1"/>
    </xf>
    <xf numFmtId="3" fontId="8" fillId="0" borderId="0" xfId="0" applyNumberFormat="1" applyFont="1" applyAlignment="1">
      <alignment vertical="top"/>
    </xf>
    <xf numFmtId="0" fontId="15" fillId="0" borderId="0" xfId="0" applyFont="1" applyAlignment="1">
      <alignment vertical="top"/>
    </xf>
    <xf numFmtId="0" fontId="44" fillId="0" borderId="0" xfId="0" applyFont="1" applyAlignment="1">
      <alignment horizontal="left" vertical="top"/>
    </xf>
    <xf numFmtId="0" fontId="12" fillId="0" borderId="0" xfId="0" applyFont="1" applyBorder="1" applyAlignment="1">
      <alignment horizontal="center" vertical="top" wrapText="1"/>
    </xf>
    <xf numFmtId="0" fontId="9" fillId="0" borderId="0" xfId="0" applyFont="1" applyAlignment="1">
      <alignment horizontal="center" vertical="top"/>
    </xf>
    <xf numFmtId="49" fontId="41" fillId="6" borderId="0" xfId="0" applyNumberFormat="1" applyFont="1" applyFill="1"/>
    <xf numFmtId="3" fontId="41" fillId="0" borderId="18" xfId="0" applyNumberFormat="1" applyFont="1" applyFill="1" applyBorder="1"/>
    <xf numFmtId="0" fontId="63" fillId="0" borderId="0" xfId="0" applyFont="1" applyAlignment="1">
      <alignment vertical="top"/>
    </xf>
    <xf numFmtId="0" fontId="35" fillId="0" borderId="18" xfId="0" applyFont="1" applyBorder="1" applyAlignment="1">
      <alignment horizontal="center" vertical="center"/>
    </xf>
    <xf numFmtId="0" fontId="38" fillId="5" borderId="18" xfId="0" applyFont="1" applyFill="1" applyBorder="1" applyAlignment="1">
      <alignment horizontal="center" vertical="center"/>
    </xf>
    <xf numFmtId="0" fontId="38" fillId="0" borderId="18" xfId="0" applyFont="1" applyBorder="1" applyAlignment="1">
      <alignment horizontal="center"/>
    </xf>
    <xf numFmtId="169" fontId="38" fillId="0" borderId="18" xfId="0" applyNumberFormat="1" applyFont="1" applyBorder="1" applyAlignment="1">
      <alignment horizontal="center"/>
    </xf>
    <xf numFmtId="166" fontId="38" fillId="5" borderId="18" xfId="0" applyNumberFormat="1" applyFont="1" applyFill="1" applyBorder="1" applyAlignment="1">
      <alignment horizontal="center" vertical="center"/>
    </xf>
    <xf numFmtId="166" fontId="38" fillId="0" borderId="18" xfId="0" applyNumberFormat="1" applyFont="1" applyBorder="1" applyAlignment="1">
      <alignment horizontal="center" vertical="center"/>
    </xf>
    <xf numFmtId="168" fontId="38" fillId="0" borderId="18" xfId="0" applyNumberFormat="1" applyFont="1" applyBorder="1" applyAlignment="1">
      <alignment horizontal="center" vertical="center"/>
    </xf>
    <xf numFmtId="168" fontId="41" fillId="0" borderId="18" xfId="0" applyNumberFormat="1" applyFont="1" applyFill="1" applyBorder="1" applyAlignment="1">
      <alignment horizontal="center" vertical="center"/>
    </xf>
    <xf numFmtId="0" fontId="38" fillId="0" borderId="18" xfId="0" applyFont="1" applyFill="1" applyBorder="1" applyAlignment="1">
      <alignment horizontal="center" vertical="center"/>
    </xf>
    <xf numFmtId="49" fontId="35" fillId="0" borderId="16" xfId="0" applyNumberFormat="1" applyFont="1" applyBorder="1" applyAlignment="1">
      <alignment horizontal="center" vertical="center"/>
    </xf>
    <xf numFmtId="49" fontId="35" fillId="0" borderId="18" xfId="0" applyNumberFormat="1" applyFont="1" applyBorder="1" applyAlignment="1">
      <alignment horizontal="center" vertical="center"/>
    </xf>
    <xf numFmtId="0" fontId="35" fillId="0" borderId="16" xfId="0" applyFont="1" applyBorder="1" applyAlignment="1">
      <alignment horizontal="center" vertical="center"/>
    </xf>
    <xf numFmtId="168" fontId="38" fillId="0" borderId="3" xfId="0" applyNumberFormat="1" applyFont="1" applyFill="1" applyBorder="1" applyAlignment="1">
      <alignment horizontal="center" vertical="center"/>
    </xf>
    <xf numFmtId="166" fontId="38" fillId="0" borderId="2" xfId="0" applyNumberFormat="1" applyFont="1" applyFill="1" applyBorder="1" applyAlignment="1">
      <alignment horizontal="center" vertical="center"/>
    </xf>
    <xf numFmtId="166" fontId="41" fillId="0" borderId="2" xfId="0" applyNumberFormat="1" applyFont="1" applyFill="1" applyBorder="1" applyAlignment="1">
      <alignment horizontal="center" vertical="center"/>
    </xf>
    <xf numFmtId="0" fontId="41" fillId="0" borderId="18" xfId="0" applyFont="1" applyFill="1" applyBorder="1" applyAlignment="1">
      <alignment horizontal="center" vertical="center"/>
    </xf>
    <xf numFmtId="49" fontId="41" fillId="0" borderId="14" xfId="0" applyNumberFormat="1" applyFont="1" applyBorder="1" applyAlignment="1">
      <alignment horizontal="center" vertical="center" wrapText="1"/>
    </xf>
    <xf numFmtId="49" fontId="41" fillId="0" borderId="14" xfId="0" applyNumberFormat="1" applyFont="1" applyBorder="1" applyAlignment="1">
      <alignment vertical="center" wrapText="1"/>
    </xf>
    <xf numFmtId="49" fontId="38" fillId="0" borderId="0" xfId="0" applyNumberFormat="1" applyFont="1" applyBorder="1" applyAlignment="1">
      <alignment horizontal="center" vertical="center"/>
    </xf>
    <xf numFmtId="49" fontId="39" fillId="0" borderId="0" xfId="0" applyNumberFormat="1" applyFont="1" applyBorder="1" applyAlignment="1">
      <alignment horizontal="center"/>
    </xf>
    <xf numFmtId="49" fontId="41" fillId="3" borderId="0" xfId="0" applyNumberFormat="1" applyFont="1" applyFill="1" applyAlignment="1">
      <alignment horizontal="center"/>
    </xf>
    <xf numFmtId="49" fontId="41" fillId="0" borderId="0" xfId="0" applyNumberFormat="1" applyFont="1" applyAlignment="1">
      <alignment horizontal="center" vertical="center"/>
    </xf>
    <xf numFmtId="49" fontId="39" fillId="0" borderId="0" xfId="0" applyNumberFormat="1" applyFont="1" applyAlignment="1">
      <alignment horizontal="center" vertical="center"/>
    </xf>
    <xf numFmtId="49" fontId="38" fillId="0" borderId="0" xfId="0" applyNumberFormat="1" applyFont="1" applyAlignment="1">
      <alignment horizontal="center" vertical="center"/>
    </xf>
    <xf numFmtId="49" fontId="41" fillId="0" borderId="18" xfId="0" applyNumberFormat="1" applyFont="1" applyBorder="1" applyAlignment="1">
      <alignment horizontal="center" vertical="center"/>
    </xf>
    <xf numFmtId="49" fontId="35" fillId="0" borderId="0" xfId="0" applyNumberFormat="1" applyFont="1" applyAlignment="1">
      <alignment horizontal="center" vertical="center"/>
    </xf>
    <xf numFmtId="49" fontId="38" fillId="0" borderId="18" xfId="0" applyNumberFormat="1" applyFont="1" applyBorder="1" applyAlignment="1">
      <alignment horizontal="center" vertical="center"/>
    </xf>
    <xf numFmtId="49" fontId="38" fillId="0" borderId="18" xfId="0" applyNumberFormat="1" applyFont="1" applyFill="1" applyBorder="1" applyAlignment="1">
      <alignment horizontal="center" vertical="center"/>
    </xf>
    <xf numFmtId="49" fontId="12" fillId="0" borderId="18" xfId="0" applyNumberFormat="1" applyFont="1" applyBorder="1" applyAlignment="1">
      <alignment horizontal="center" vertical="center"/>
    </xf>
    <xf numFmtId="49" fontId="8" fillId="0" borderId="18" xfId="0" applyNumberFormat="1" applyFont="1" applyBorder="1" applyAlignment="1">
      <alignment horizontal="center" vertical="center"/>
    </xf>
    <xf numFmtId="0" fontId="35" fillId="0" borderId="0" xfId="0" applyFont="1" applyAlignment="1">
      <alignment horizontal="center" vertical="center"/>
    </xf>
    <xf numFmtId="3" fontId="38" fillId="0" borderId="18" xfId="0" applyNumberFormat="1" applyFont="1" applyBorder="1" applyAlignment="1">
      <alignment horizontal="center" vertical="center"/>
    </xf>
    <xf numFmtId="3" fontId="38" fillId="0" borderId="0" xfId="0" applyNumberFormat="1" applyFont="1" applyBorder="1" applyAlignment="1">
      <alignment horizontal="center" vertical="center"/>
    </xf>
    <xf numFmtId="3" fontId="38" fillId="0" borderId="18" xfId="0" applyNumberFormat="1" applyFont="1" applyFill="1" applyBorder="1" applyAlignment="1">
      <alignment horizontal="center" vertical="center"/>
    </xf>
    <xf numFmtId="18" fontId="38" fillId="0" borderId="14" xfId="0" applyNumberFormat="1" applyFont="1" applyFill="1" applyBorder="1" applyAlignment="1">
      <alignment horizontal="center" vertical="center"/>
    </xf>
    <xf numFmtId="18" fontId="38" fillId="0" borderId="15" xfId="0" applyNumberFormat="1" applyFont="1" applyFill="1" applyBorder="1" applyAlignment="1">
      <alignment horizontal="center" vertical="center"/>
    </xf>
    <xf numFmtId="1" fontId="41" fillId="0" borderId="18" xfId="0" quotePrefix="1" applyNumberFormat="1" applyFont="1" applyFill="1" applyBorder="1" applyAlignment="1">
      <alignment horizontal="center"/>
    </xf>
    <xf numFmtId="0" fontId="0" fillId="0" borderId="0" xfId="0" applyAlignment="1">
      <alignment horizontal="center" vertical="center"/>
    </xf>
    <xf numFmtId="0" fontId="40" fillId="0" borderId="0" xfId="0" applyFont="1"/>
    <xf numFmtId="0" fontId="40" fillId="0" borderId="0" xfId="0" applyFont="1" applyAlignment="1">
      <alignment horizontal="center" vertical="center"/>
    </xf>
    <xf numFmtId="0" fontId="12" fillId="0" borderId="0" xfId="0" applyFont="1" applyAlignment="1">
      <alignment horizontal="center" vertical="top"/>
    </xf>
    <xf numFmtId="0" fontId="35" fillId="0" borderId="0" xfId="0" applyFont="1" applyAlignment="1">
      <alignment vertical="center"/>
    </xf>
    <xf numFmtId="0" fontId="12" fillId="0" borderId="0" xfId="0" applyFont="1" applyBorder="1" applyAlignment="1">
      <alignment horizontal="left" vertical="top"/>
    </xf>
    <xf numFmtId="0" fontId="43" fillId="0" borderId="0" xfId="0" applyFont="1" applyAlignment="1">
      <alignment horizontal="left" vertical="top"/>
    </xf>
    <xf numFmtId="0" fontId="41" fillId="0" borderId="0" xfId="0" applyFont="1" applyFill="1" applyAlignment="1">
      <alignment horizontal="right"/>
    </xf>
    <xf numFmtId="0" fontId="8" fillId="0" borderId="0" xfId="0" applyFont="1" applyAlignment="1">
      <alignment vertical="top" wrapText="1"/>
    </xf>
    <xf numFmtId="0" fontId="8" fillId="0" borderId="0" xfId="0" applyFont="1" applyFill="1" applyAlignment="1">
      <alignment horizontal="justify" vertical="top"/>
    </xf>
    <xf numFmtId="0" fontId="8" fillId="0" borderId="29" xfId="0" applyFont="1" applyBorder="1" applyAlignment="1">
      <alignment vertical="top"/>
    </xf>
    <xf numFmtId="49" fontId="45" fillId="0" borderId="0" xfId="0" applyNumberFormat="1" applyFont="1" applyAlignment="1">
      <alignment horizontal="left" vertical="top"/>
    </xf>
    <xf numFmtId="3" fontId="22" fillId="0" borderId="0" xfId="0" applyNumberFormat="1" applyFont="1" applyBorder="1" applyAlignment="1">
      <alignment horizontal="right" vertical="center" wrapText="1"/>
    </xf>
    <xf numFmtId="166" fontId="21" fillId="0" borderId="0" xfId="0" applyNumberFormat="1" applyFont="1" applyFill="1" applyBorder="1" applyAlignment="1">
      <alignment horizontal="right" vertical="center"/>
    </xf>
    <xf numFmtId="166" fontId="38" fillId="5" borderId="2" xfId="0" applyNumberFormat="1" applyFont="1" applyFill="1" applyBorder="1" applyAlignment="1">
      <alignment horizontal="center" vertical="center"/>
    </xf>
    <xf numFmtId="3" fontId="37" fillId="0" borderId="0" xfId="0" applyNumberFormat="1" applyFont="1" applyBorder="1" applyAlignment="1">
      <alignment horizontal="center" vertical="top"/>
    </xf>
    <xf numFmtId="0" fontId="45" fillId="0" borderId="0" xfId="0" applyFont="1" applyBorder="1" applyAlignment="1">
      <alignment vertical="top"/>
    </xf>
    <xf numFmtId="0" fontId="45" fillId="0" borderId="33" xfId="0" applyFont="1" applyBorder="1" applyAlignment="1">
      <alignment vertical="top"/>
    </xf>
    <xf numFmtId="0" fontId="64" fillId="0" borderId="0" xfId="0" applyFont="1"/>
    <xf numFmtId="0" fontId="66" fillId="0" borderId="17" xfId="0" applyFont="1" applyBorder="1" applyAlignment="1">
      <alignment horizontal="center"/>
    </xf>
    <xf numFmtId="0" fontId="67" fillId="0" borderId="43" xfId="0" applyFont="1" applyBorder="1" applyAlignment="1">
      <alignment horizontal="center" vertical="center" wrapText="1"/>
    </xf>
    <xf numFmtId="0" fontId="66" fillId="0" borderId="17" xfId="0" applyFont="1" applyBorder="1" applyAlignment="1">
      <alignment horizontal="center" vertical="center"/>
    </xf>
    <xf numFmtId="0" fontId="68" fillId="0" borderId="18" xfId="0" applyFont="1" applyBorder="1" applyAlignment="1">
      <alignment horizontal="center" vertical="center" wrapText="1"/>
    </xf>
    <xf numFmtId="0" fontId="69" fillId="8" borderId="18" xfId="0" applyFont="1" applyFill="1" applyBorder="1" applyAlignment="1">
      <alignment horizontal="center" vertical="center" wrapText="1"/>
    </xf>
    <xf numFmtId="166" fontId="41" fillId="0" borderId="2" xfId="0" applyNumberFormat="1" applyFont="1" applyFill="1" applyBorder="1" applyAlignment="1">
      <alignment horizontal="left" vertical="center"/>
    </xf>
    <xf numFmtId="0" fontId="38" fillId="0" borderId="0" xfId="0" applyFont="1" applyAlignment="1">
      <alignment horizontal="right"/>
    </xf>
    <xf numFmtId="0" fontId="70" fillId="0" borderId="0" xfId="0" applyFont="1"/>
    <xf numFmtId="0" fontId="68" fillId="0" borderId="0" xfId="0" applyFont="1"/>
    <xf numFmtId="0" fontId="65" fillId="0" borderId="0" xfId="0" applyFont="1" applyAlignment="1">
      <alignment vertical="center"/>
    </xf>
    <xf numFmtId="0" fontId="28" fillId="0" borderId="0" xfId="0" applyFont="1"/>
    <xf numFmtId="0" fontId="16" fillId="0" borderId="0" xfId="0" applyFont="1" applyAlignment="1">
      <alignment vertical="top"/>
    </xf>
    <xf numFmtId="0" fontId="8" fillId="0" borderId="0" xfId="0" applyFont="1" applyBorder="1" applyAlignment="1">
      <alignment vertical="top" wrapText="1"/>
    </xf>
    <xf numFmtId="0" fontId="8" fillId="0" borderId="6" xfId="0" applyFont="1" applyBorder="1" applyAlignment="1">
      <alignment vertical="top"/>
    </xf>
    <xf numFmtId="0" fontId="61" fillId="0" borderId="0" xfId="0" applyFont="1" applyAlignment="1"/>
    <xf numFmtId="0" fontId="70" fillId="0" borderId="0" xfId="0" applyFont="1" applyBorder="1"/>
    <xf numFmtId="0" fontId="71" fillId="0" borderId="0" xfId="0" applyFont="1" applyBorder="1" applyAlignment="1">
      <alignment horizontal="left" vertical="center"/>
    </xf>
    <xf numFmtId="0" fontId="72" fillId="0" borderId="0" xfId="0" applyFont="1" applyBorder="1" applyAlignment="1">
      <alignment horizontal="left" vertical="center"/>
    </xf>
    <xf numFmtId="0" fontId="72" fillId="0" borderId="0" xfId="0" applyFont="1" applyBorder="1" applyAlignment="1">
      <alignment wrapText="1"/>
    </xf>
    <xf numFmtId="0" fontId="28" fillId="0" borderId="29" xfId="0" applyFont="1" applyBorder="1"/>
    <xf numFmtId="0" fontId="70" fillId="0" borderId="29" xfId="0" applyFont="1" applyBorder="1"/>
    <xf numFmtId="0" fontId="29" fillId="0" borderId="0" xfId="0" applyFont="1" applyAlignment="1">
      <alignment vertical="top"/>
    </xf>
    <xf numFmtId="0" fontId="29" fillId="0" borderId="0" xfId="0" applyFont="1" applyAlignment="1">
      <alignment horizontal="left" vertical="top"/>
    </xf>
    <xf numFmtId="0" fontId="36" fillId="0" borderId="0" xfId="0" applyFont="1" applyAlignment="1">
      <alignment vertical="top"/>
    </xf>
    <xf numFmtId="171" fontId="37" fillId="0" borderId="0" xfId="0" applyNumberFormat="1" applyFont="1" applyAlignment="1">
      <alignment vertical="top"/>
    </xf>
    <xf numFmtId="0" fontId="73" fillId="0" borderId="0" xfId="0" applyFont="1" applyAlignment="1">
      <alignment horizontal="left" vertical="top"/>
    </xf>
    <xf numFmtId="166" fontId="29" fillId="0" borderId="0" xfId="0" applyNumberFormat="1" applyFont="1" applyAlignment="1">
      <alignment vertical="top"/>
    </xf>
    <xf numFmtId="0" fontId="73" fillId="0" borderId="0" xfId="0" applyFont="1" applyAlignment="1">
      <alignment horizontal="center" vertical="top"/>
    </xf>
    <xf numFmtId="0" fontId="15" fillId="0" borderId="0" xfId="0" applyFont="1" applyAlignment="1">
      <alignment horizontal="left" vertical="top"/>
    </xf>
    <xf numFmtId="0" fontId="73" fillId="0" borderId="0" xfId="0" applyFont="1" applyAlignment="1">
      <alignment vertical="top"/>
    </xf>
    <xf numFmtId="171" fontId="29" fillId="0" borderId="0" xfId="0" applyNumberFormat="1" applyFont="1" applyAlignment="1">
      <alignment vertical="top"/>
    </xf>
    <xf numFmtId="171" fontId="29" fillId="0" borderId="0" xfId="0" applyNumberFormat="1" applyFont="1" applyAlignment="1">
      <alignment horizontal="left" vertical="top"/>
    </xf>
    <xf numFmtId="0" fontId="75" fillId="0" borderId="0" xfId="0" applyFont="1" applyAlignment="1">
      <alignment vertical="top"/>
    </xf>
    <xf numFmtId="0" fontId="25" fillId="0" borderId="0" xfId="0" applyFont="1" applyAlignment="1">
      <alignment vertical="top"/>
    </xf>
    <xf numFmtId="0" fontId="76" fillId="0" borderId="0" xfId="0" applyFont="1"/>
    <xf numFmtId="0" fontId="44" fillId="0" borderId="0" xfId="0" applyFont="1"/>
    <xf numFmtId="0" fontId="28" fillId="0" borderId="0" xfId="0" applyFont="1" applyAlignment="1">
      <alignment vertical="top"/>
    </xf>
    <xf numFmtId="3" fontId="28" fillId="0" borderId="0" xfId="0" applyNumberFormat="1" applyFont="1" applyAlignment="1">
      <alignment vertical="top"/>
    </xf>
    <xf numFmtId="171" fontId="28" fillId="0" borderId="0" xfId="0" applyNumberFormat="1" applyFont="1" applyFill="1" applyAlignment="1">
      <alignment vertical="top"/>
    </xf>
    <xf numFmtId="49" fontId="25" fillId="0" borderId="0" xfId="0" applyNumberFormat="1" applyFont="1" applyAlignment="1">
      <alignment vertical="top"/>
    </xf>
    <xf numFmtId="166" fontId="28" fillId="0" borderId="0" xfId="0" applyNumberFormat="1" applyFont="1" applyFill="1" applyBorder="1" applyAlignment="1">
      <alignment vertical="center"/>
    </xf>
    <xf numFmtId="0" fontId="28" fillId="0" borderId="0" xfId="0" applyFont="1" applyBorder="1" applyAlignment="1">
      <alignment vertical="top"/>
    </xf>
    <xf numFmtId="0" fontId="25" fillId="0" borderId="0" xfId="0" applyFont="1" applyAlignment="1">
      <alignment horizontal="left" vertical="center"/>
    </xf>
    <xf numFmtId="166" fontId="67" fillId="0" borderId="0" xfId="0" applyNumberFormat="1" applyFont="1" applyFill="1" applyBorder="1" applyAlignment="1">
      <alignment horizontal="left" vertical="center"/>
    </xf>
    <xf numFmtId="0" fontId="25" fillId="0" borderId="0" xfId="0" applyFont="1" applyAlignment="1">
      <alignment horizontal="left" vertical="top" wrapText="1"/>
    </xf>
    <xf numFmtId="0" fontId="77" fillId="0" borderId="0" xfId="0" applyFont="1" applyAlignment="1">
      <alignment vertical="top"/>
    </xf>
    <xf numFmtId="0" fontId="79" fillId="0" borderId="0" xfId="0" applyFont="1" applyAlignment="1">
      <alignment horizontal="left" vertical="top"/>
    </xf>
    <xf numFmtId="0" fontId="79" fillId="0" borderId="0" xfId="0" applyFont="1" applyAlignment="1">
      <alignment vertical="top"/>
    </xf>
    <xf numFmtId="0" fontId="80" fillId="0" borderId="0" xfId="0" applyFont="1" applyAlignment="1">
      <alignment horizontal="left"/>
    </xf>
    <xf numFmtId="0" fontId="30" fillId="0" borderId="0" xfId="0" applyFont="1" applyAlignment="1">
      <alignment horizontal="left" vertical="top"/>
    </xf>
    <xf numFmtId="0" fontId="81" fillId="0" borderId="0" xfId="0" applyFont="1" applyAlignment="1">
      <alignment vertical="top"/>
    </xf>
    <xf numFmtId="0" fontId="81" fillId="0" borderId="0" xfId="0" applyFont="1" applyAlignment="1">
      <alignment horizontal="left" vertical="top"/>
    </xf>
    <xf numFmtId="0" fontId="30" fillId="0" borderId="0" xfId="0" applyFont="1" applyAlignment="1">
      <alignment vertical="top"/>
    </xf>
    <xf numFmtId="0" fontId="30" fillId="0" borderId="0" xfId="0" applyFont="1" applyAlignment="1">
      <alignment horizontal="left" vertical="top" wrapText="1"/>
    </xf>
    <xf numFmtId="0" fontId="81" fillId="0" borderId="0" xfId="0" applyFont="1" applyAlignment="1">
      <alignment horizontal="left" vertical="top" wrapText="1"/>
    </xf>
    <xf numFmtId="171" fontId="28" fillId="0" borderId="0" xfId="0" applyNumberFormat="1" applyFont="1" applyAlignment="1">
      <alignment vertical="top"/>
    </xf>
    <xf numFmtId="0" fontId="71" fillId="0" borderId="0" xfId="0" applyFont="1" applyAlignment="1"/>
    <xf numFmtId="0" fontId="82" fillId="0" borderId="0" xfId="0" applyFont="1" applyBorder="1" applyAlignment="1">
      <alignment wrapText="1"/>
    </xf>
    <xf numFmtId="0" fontId="67" fillId="0" borderId="0" xfId="0" applyFont="1" applyBorder="1" applyAlignment="1">
      <alignment wrapText="1"/>
    </xf>
    <xf numFmtId="0" fontId="83" fillId="0" borderId="0" xfId="0" applyFont="1"/>
    <xf numFmtId="0" fontId="85" fillId="0" borderId="0" xfId="0" applyFont="1" applyBorder="1"/>
    <xf numFmtId="0" fontId="85" fillId="0" borderId="0" xfId="0" applyFont="1"/>
    <xf numFmtId="0" fontId="84" fillId="0" borderId="0" xfId="0" applyFont="1" applyBorder="1" applyAlignment="1">
      <alignment horizontal="justify" wrapText="1"/>
    </xf>
    <xf numFmtId="0" fontId="38" fillId="3" borderId="18" xfId="0" applyFont="1" applyFill="1" applyBorder="1" applyAlignment="1">
      <alignment horizontal="center" vertical="center"/>
    </xf>
    <xf numFmtId="18" fontId="41" fillId="0" borderId="18" xfId="0" applyNumberFormat="1" applyFont="1" applyFill="1" applyBorder="1" applyAlignment="1">
      <alignment horizontal="left" vertical="top"/>
    </xf>
    <xf numFmtId="170" fontId="8" fillId="0" borderId="0" xfId="0" applyNumberFormat="1" applyFont="1" applyAlignment="1">
      <alignment horizontal="left" vertical="top"/>
    </xf>
    <xf numFmtId="0" fontId="23" fillId="0" borderId="0" xfId="0" applyFont="1"/>
    <xf numFmtId="0" fontId="23" fillId="0" borderId="0" xfId="0" applyFont="1" applyAlignment="1"/>
    <xf numFmtId="0" fontId="25" fillId="0" borderId="0" xfId="0" applyFont="1"/>
    <xf numFmtId="0" fontId="22" fillId="0" borderId="0" xfId="0" applyFont="1"/>
    <xf numFmtId="0" fontId="25" fillId="0" borderId="0" xfId="0" applyFont="1" applyAlignment="1">
      <alignment wrapText="1"/>
    </xf>
    <xf numFmtId="0" fontId="23" fillId="0" borderId="18" xfId="0" applyFont="1" applyBorder="1" applyAlignment="1">
      <alignment horizontal="left" vertical="center"/>
    </xf>
    <xf numFmtId="166" fontId="24" fillId="0" borderId="0" xfId="0" applyNumberFormat="1" applyFont="1" applyFill="1" applyBorder="1" applyAlignment="1">
      <alignment horizontal="center" vertical="center"/>
    </xf>
    <xf numFmtId="0" fontId="23" fillId="0" borderId="18" xfId="0" applyFont="1" applyBorder="1"/>
    <xf numFmtId="3" fontId="23" fillId="0" borderId="19" xfId="0" applyNumberFormat="1" applyFont="1" applyBorder="1" applyAlignment="1"/>
    <xf numFmtId="0" fontId="86" fillId="0" borderId="0" xfId="0" applyFont="1"/>
    <xf numFmtId="166" fontId="29" fillId="0" borderId="0" xfId="0" applyNumberFormat="1" applyFont="1" applyFill="1" applyBorder="1" applyAlignment="1">
      <alignment vertical="center"/>
    </xf>
    <xf numFmtId="3" fontId="38" fillId="5" borderId="18" xfId="0" applyNumberFormat="1" applyFont="1" applyFill="1" applyBorder="1"/>
    <xf numFmtId="0" fontId="9" fillId="0" borderId="0" xfId="0" applyFont="1" applyAlignment="1">
      <alignment horizontal="left" vertical="top"/>
    </xf>
    <xf numFmtId="0" fontId="28" fillId="0" borderId="0" xfId="0" applyFont="1" applyBorder="1"/>
    <xf numFmtId="14" fontId="28" fillId="0" borderId="0" xfId="0" applyNumberFormat="1" applyFont="1" applyBorder="1"/>
    <xf numFmtId="0" fontId="25" fillId="0" borderId="0" xfId="0" applyFont="1" applyBorder="1"/>
    <xf numFmtId="0" fontId="87" fillId="0" borderId="0" xfId="0" applyFont="1" applyBorder="1"/>
    <xf numFmtId="0" fontId="88" fillId="0" borderId="0" xfId="0" applyFont="1" applyBorder="1"/>
    <xf numFmtId="14" fontId="25" fillId="0" borderId="0" xfId="0" applyNumberFormat="1" applyFont="1" applyBorder="1" applyAlignment="1">
      <alignment horizontal="center"/>
    </xf>
    <xf numFmtId="14" fontId="25" fillId="0" borderId="0" xfId="0" applyNumberFormat="1" applyFont="1" applyBorder="1"/>
    <xf numFmtId="0" fontId="28" fillId="0" borderId="0" xfId="0" applyFont="1" applyBorder="1" applyAlignment="1">
      <alignment horizontal="left" vertical="center"/>
    </xf>
    <xf numFmtId="0" fontId="25" fillId="0" borderId="0" xfId="0" applyFont="1" applyBorder="1" applyAlignment="1"/>
    <xf numFmtId="0" fontId="87" fillId="0" borderId="0" xfId="0" applyFont="1" applyBorder="1" applyAlignment="1">
      <alignment horizontal="justify" wrapText="1"/>
    </xf>
    <xf numFmtId="0" fontId="22" fillId="0" borderId="0" xfId="0" applyFont="1" applyBorder="1" applyAlignment="1">
      <alignment vertical="center"/>
    </xf>
    <xf numFmtId="0" fontId="22" fillId="0" borderId="0" xfId="0" applyFont="1" applyBorder="1" applyAlignment="1">
      <alignment horizontal="left" vertical="center"/>
    </xf>
    <xf numFmtId="0" fontId="22" fillId="0" borderId="0" xfId="0" applyFont="1" applyBorder="1"/>
    <xf numFmtId="0" fontId="9" fillId="0" borderId="0" xfId="0" applyFont="1" applyAlignment="1">
      <alignment vertical="top"/>
    </xf>
    <xf numFmtId="0" fontId="25" fillId="0" borderId="0" xfId="0" applyFont="1" applyBorder="1" applyAlignment="1">
      <alignment horizontal="center" vertical="center" wrapText="1"/>
    </xf>
    <xf numFmtId="0" fontId="25" fillId="0" borderId="0" xfId="0" applyFont="1" applyBorder="1" applyAlignment="1">
      <alignment horizontal="left" vertical="center" wrapText="1"/>
    </xf>
    <xf numFmtId="0" fontId="40" fillId="0" borderId="18" xfId="0" applyFont="1" applyBorder="1" applyAlignment="1">
      <alignment horizontal="center" vertical="center"/>
    </xf>
    <xf numFmtId="0" fontId="0" fillId="0" borderId="18" xfId="0" applyBorder="1" applyAlignment="1">
      <alignment horizontal="center" vertical="center"/>
    </xf>
    <xf numFmtId="3" fontId="41" fillId="3" borderId="18" xfId="0" applyNumberFormat="1" applyFont="1" applyFill="1" applyBorder="1"/>
    <xf numFmtId="18" fontId="41" fillId="3" borderId="18" xfId="0" applyNumberFormat="1" applyFont="1" applyFill="1" applyBorder="1" applyAlignment="1">
      <alignment horizontal="left" vertical="top"/>
    </xf>
    <xf numFmtId="3" fontId="89" fillId="0" borderId="18" xfId="0" applyNumberFormat="1" applyFont="1" applyFill="1" applyBorder="1"/>
    <xf numFmtId="0" fontId="0" fillId="0" borderId="0" xfId="0" applyAlignment="1">
      <alignment horizontal="left"/>
    </xf>
    <xf numFmtId="0" fontId="36" fillId="3" borderId="0" xfId="0" applyFont="1" applyFill="1"/>
    <xf numFmtId="166" fontId="38" fillId="5" borderId="34" xfId="0" applyNumberFormat="1" applyFont="1" applyFill="1" applyBorder="1"/>
    <xf numFmtId="0" fontId="33" fillId="0" borderId="23" xfId="0" applyFont="1" applyFill="1" applyBorder="1"/>
    <xf numFmtId="14" fontId="41" fillId="0" borderId="1" xfId="0" applyNumberFormat="1" applyFont="1" applyFill="1" applyBorder="1" applyAlignment="1">
      <alignment horizontal="center"/>
    </xf>
    <xf numFmtId="168" fontId="38" fillId="0" borderId="1" xfId="0" applyNumberFormat="1" applyFont="1" applyFill="1" applyBorder="1" applyAlignment="1">
      <alignment horizontal="center" vertical="center"/>
    </xf>
    <xf numFmtId="14" fontId="41" fillId="0" borderId="5" xfId="0" applyNumberFormat="1" applyFont="1" applyFill="1" applyBorder="1" applyAlignment="1">
      <alignment horizontal="center"/>
    </xf>
    <xf numFmtId="14" fontId="38" fillId="0" borderId="1" xfId="0" applyNumberFormat="1" applyFont="1" applyFill="1" applyBorder="1" applyAlignment="1">
      <alignment horizontal="center" vertical="center"/>
    </xf>
    <xf numFmtId="14" fontId="41" fillId="0" borderId="1" xfId="0" applyNumberFormat="1" applyFont="1" applyFill="1" applyBorder="1" applyAlignment="1">
      <alignment horizontal="center" wrapText="1"/>
    </xf>
    <xf numFmtId="0" fontId="45" fillId="0" borderId="0" xfId="0" applyFont="1" applyAlignment="1">
      <alignment horizontal="left" vertical="top"/>
    </xf>
    <xf numFmtId="0" fontId="44" fillId="0" borderId="0" xfId="0" applyFont="1" applyAlignment="1">
      <alignment horizontal="justify" vertical="top"/>
    </xf>
    <xf numFmtId="0" fontId="44" fillId="0" borderId="0" xfId="0" applyFont="1" applyAlignment="1">
      <alignment horizontal="left" vertical="top"/>
    </xf>
    <xf numFmtId="0" fontId="46" fillId="0" borderId="0" xfId="0" applyFont="1" applyAlignment="1">
      <alignment horizontal="left" vertical="top"/>
    </xf>
    <xf numFmtId="0" fontId="53" fillId="0" borderId="0" xfId="0" applyFont="1" applyAlignment="1">
      <alignment horizontal="center" vertical="top"/>
    </xf>
    <xf numFmtId="0" fontId="47" fillId="0" borderId="0" xfId="0" applyFont="1" applyAlignment="1">
      <alignment horizontal="left" vertical="top"/>
    </xf>
    <xf numFmtId="0" fontId="44" fillId="0" borderId="0" xfId="0" applyFont="1" applyAlignment="1">
      <alignment horizontal="center" vertical="top"/>
    </xf>
    <xf numFmtId="0" fontId="52" fillId="0" borderId="0" xfId="0" applyFont="1" applyAlignment="1">
      <alignment horizontal="left" vertical="top"/>
    </xf>
    <xf numFmtId="0" fontId="46" fillId="0" borderId="0" xfId="0" applyFont="1" applyAlignment="1">
      <alignment horizontal="center" vertical="top"/>
    </xf>
    <xf numFmtId="0" fontId="52" fillId="0" borderId="0" xfId="0" applyFont="1" applyBorder="1" applyAlignment="1">
      <alignment horizontal="left" vertical="top"/>
    </xf>
    <xf numFmtId="0" fontId="52" fillId="0" borderId="0" xfId="0" applyFont="1" applyBorder="1" applyAlignment="1">
      <alignment horizontal="left" vertical="top" wrapText="1"/>
    </xf>
    <xf numFmtId="49" fontId="47" fillId="0" borderId="0" xfId="0" applyNumberFormat="1" applyFont="1" applyAlignment="1">
      <alignment horizontal="left" vertical="top"/>
    </xf>
    <xf numFmtId="0" fontId="12" fillId="0" borderId="0" xfId="0" applyFont="1" applyAlignment="1">
      <alignment horizontal="left" vertical="top"/>
    </xf>
    <xf numFmtId="0" fontId="12" fillId="0" borderId="0" xfId="0" applyFont="1" applyAlignment="1">
      <alignment horizontal="justify" vertical="top" wrapText="1"/>
    </xf>
    <xf numFmtId="0" fontId="8" fillId="0" borderId="0" xfId="0" applyFont="1" applyAlignment="1">
      <alignment horizontal="justify" vertical="top"/>
    </xf>
    <xf numFmtId="0" fontId="12" fillId="0" borderId="0" xfId="0" applyFont="1" applyAlignment="1">
      <alignment horizontal="left" vertical="top" wrapText="1"/>
    </xf>
    <xf numFmtId="0" fontId="12" fillId="0" borderId="0" xfId="0" applyFont="1" applyAlignment="1">
      <alignment horizontal="justify" vertical="top"/>
    </xf>
    <xf numFmtId="0" fontId="8" fillId="0" borderId="0" xfId="0" applyFont="1" applyAlignment="1">
      <alignment horizontal="left" vertical="top" wrapText="1"/>
    </xf>
    <xf numFmtId="0" fontId="8" fillId="0" borderId="0" xfId="0" applyFont="1" applyAlignment="1">
      <alignment horizontal="left" vertical="top"/>
    </xf>
    <xf numFmtId="0" fontId="8" fillId="0" borderId="0" xfId="0" applyFont="1" applyBorder="1" applyAlignment="1">
      <alignment horizontal="left" vertical="top" wrapText="1"/>
    </xf>
    <xf numFmtId="0" fontId="12" fillId="0" borderId="0" xfId="0" applyFont="1" applyBorder="1" applyAlignment="1">
      <alignment horizontal="center" vertical="center" wrapText="1"/>
    </xf>
    <xf numFmtId="0" fontId="23" fillId="9" borderId="18" xfId="0" applyFont="1" applyFill="1" applyBorder="1" applyAlignment="1">
      <alignment horizontal="center"/>
    </xf>
    <xf numFmtId="0" fontId="23" fillId="9" borderId="19" xfId="0" applyFont="1" applyFill="1" applyBorder="1" applyAlignment="1">
      <alignment horizontal="center"/>
    </xf>
    <xf numFmtId="0" fontId="8" fillId="0" borderId="0" xfId="0" applyFont="1" applyAlignment="1">
      <alignment horizontal="center" vertical="top"/>
    </xf>
    <xf numFmtId="0" fontId="12" fillId="5" borderId="34" xfId="0" applyFont="1" applyFill="1" applyBorder="1" applyAlignment="1">
      <alignment horizontal="center" vertical="top"/>
    </xf>
    <xf numFmtId="0" fontId="12" fillId="5" borderId="23" xfId="0" applyFont="1" applyFill="1" applyBorder="1" applyAlignment="1">
      <alignment horizontal="center" vertical="top"/>
    </xf>
    <xf numFmtId="0" fontId="12" fillId="5" borderId="35" xfId="0" applyFont="1" applyFill="1" applyBorder="1" applyAlignment="1">
      <alignment horizontal="center" vertical="top"/>
    </xf>
    <xf numFmtId="171" fontId="8" fillId="0" borderId="0" xfId="0" applyNumberFormat="1" applyFont="1" applyAlignment="1">
      <alignment horizontal="left" vertical="top"/>
    </xf>
    <xf numFmtId="0" fontId="8" fillId="0" borderId="0" xfId="0" applyFont="1" applyBorder="1" applyAlignment="1">
      <alignment horizontal="center" vertical="top"/>
    </xf>
    <xf numFmtId="0" fontId="8" fillId="0" borderId="6" xfId="0" applyFont="1" applyBorder="1" applyAlignment="1">
      <alignment horizontal="left" vertical="top"/>
    </xf>
    <xf numFmtId="0" fontId="8" fillId="0" borderId="0" xfId="0" applyFont="1" applyBorder="1" applyAlignment="1">
      <alignment horizontal="left" vertical="top"/>
    </xf>
    <xf numFmtId="0" fontId="29" fillId="0" borderId="0" xfId="0" applyFont="1" applyAlignment="1">
      <alignment horizontal="justify" vertical="top" wrapText="1"/>
    </xf>
    <xf numFmtId="3" fontId="8" fillId="0" borderId="0" xfId="0" applyNumberFormat="1" applyFont="1" applyAlignment="1">
      <alignment horizontal="left" vertical="top"/>
    </xf>
    <xf numFmtId="3" fontId="12" fillId="0" borderId="0" xfId="0" applyNumberFormat="1" applyFont="1" applyAlignment="1">
      <alignment horizontal="justify" vertical="top" wrapText="1"/>
    </xf>
    <xf numFmtId="0" fontId="25" fillId="0" borderId="0" xfId="0" applyFont="1" applyAlignment="1">
      <alignment horizontal="left" vertical="top"/>
    </xf>
    <xf numFmtId="0" fontId="28" fillId="0" borderId="0" xfId="0" applyFont="1" applyAlignment="1">
      <alignment horizontal="left" vertical="top"/>
    </xf>
    <xf numFmtId="0" fontId="28" fillId="0" borderId="0" xfId="0" applyFont="1" applyAlignment="1">
      <alignment horizontal="left" vertical="center"/>
    </xf>
    <xf numFmtId="0" fontId="21" fillId="0" borderId="6" xfId="0" applyFont="1" applyBorder="1" applyAlignment="1">
      <alignment horizontal="center"/>
    </xf>
    <xf numFmtId="0" fontId="21" fillId="0" borderId="0" xfId="0" applyFont="1" applyBorder="1" applyAlignment="1">
      <alignment horizontal="center"/>
    </xf>
    <xf numFmtId="0" fontId="21" fillId="0" borderId="14" xfId="0" applyFont="1" applyBorder="1" applyAlignment="1">
      <alignment horizontal="center"/>
    </xf>
    <xf numFmtId="0" fontId="27" fillId="0" borderId="25" xfId="0" applyFont="1" applyFill="1" applyBorder="1" applyAlignment="1">
      <alignment horizontal="center" vertical="center" wrapText="1"/>
    </xf>
    <xf numFmtId="0" fontId="8" fillId="0" borderId="0" xfId="0" applyFont="1" applyAlignment="1">
      <alignment horizontal="left" vertical="top"/>
    </xf>
    <xf numFmtId="0" fontId="12" fillId="0" borderId="0" xfId="0" applyFont="1" applyAlignment="1">
      <alignment horizontal="justify" vertical="top"/>
    </xf>
    <xf numFmtId="14" fontId="41" fillId="0" borderId="4" xfId="0" applyNumberFormat="1" applyFont="1" applyFill="1" applyBorder="1" applyAlignment="1">
      <alignment horizontal="center" wrapText="1"/>
    </xf>
    <xf numFmtId="176" fontId="35" fillId="0" borderId="18" xfId="0" applyNumberFormat="1" applyFont="1" applyBorder="1"/>
    <xf numFmtId="0" fontId="12" fillId="0" borderId="0" xfId="0" applyFont="1" applyAlignment="1">
      <alignment horizontal="justify" vertical="top"/>
    </xf>
    <xf numFmtId="0" fontId="12" fillId="0" borderId="0" xfId="0" applyFont="1" applyAlignment="1">
      <alignment horizontal="justify" vertical="top"/>
    </xf>
    <xf numFmtId="49" fontId="41" fillId="0" borderId="34" xfId="0" applyNumberFormat="1" applyFont="1" applyBorder="1" applyAlignment="1">
      <alignment horizontal="left"/>
    </xf>
    <xf numFmtId="0" fontId="0" fillId="0" borderId="0" xfId="0" applyFill="1" applyBorder="1"/>
    <xf numFmtId="0" fontId="90" fillId="0" borderId="0" xfId="8" applyBorder="1"/>
    <xf numFmtId="0" fontId="12" fillId="0" borderId="34" xfId="0" applyFont="1" applyBorder="1" applyAlignment="1">
      <alignment horizontal="left" vertical="top" wrapText="1"/>
    </xf>
    <xf numFmtId="0" fontId="12" fillId="0" borderId="23" xfId="0" applyFont="1" applyBorder="1" applyAlignment="1">
      <alignment horizontal="left" vertical="top" wrapText="1"/>
    </xf>
    <xf numFmtId="0" fontId="12" fillId="0" borderId="35" xfId="0" applyFont="1" applyBorder="1" applyAlignment="1">
      <alignment horizontal="left" vertical="top" wrapText="1"/>
    </xf>
    <xf numFmtId="0" fontId="8" fillId="5" borderId="34" xfId="0" applyFont="1" applyFill="1" applyBorder="1" applyAlignment="1">
      <alignment horizontal="center" vertical="top"/>
    </xf>
    <xf numFmtId="0" fontId="8" fillId="5" borderId="23" xfId="0" applyFont="1" applyFill="1" applyBorder="1" applyAlignment="1">
      <alignment horizontal="center" vertical="top"/>
    </xf>
    <xf numFmtId="0" fontId="8" fillId="5" borderId="35" xfId="0" applyFont="1" applyFill="1" applyBorder="1" applyAlignment="1">
      <alignment horizontal="center" vertical="top"/>
    </xf>
    <xf numFmtId="0" fontId="12" fillId="0" borderId="34" xfId="0" applyFont="1" applyBorder="1" applyAlignment="1">
      <alignment horizontal="center" vertical="top"/>
    </xf>
    <xf numFmtId="0" fontId="12" fillId="0" borderId="23" xfId="0" applyFont="1" applyBorder="1" applyAlignment="1">
      <alignment horizontal="center" vertical="top"/>
    </xf>
    <xf numFmtId="0" fontId="12" fillId="0" borderId="35" xfId="0" applyFont="1" applyBorder="1" applyAlignment="1">
      <alignment horizontal="center" vertical="top"/>
    </xf>
    <xf numFmtId="0" fontId="12" fillId="5" borderId="34" xfId="0" applyFont="1" applyFill="1" applyBorder="1" applyAlignment="1">
      <alignment horizontal="center" vertical="top"/>
    </xf>
    <xf numFmtId="0" fontId="12" fillId="5" borderId="23" xfId="0" applyFont="1" applyFill="1" applyBorder="1" applyAlignment="1">
      <alignment horizontal="center" vertical="top"/>
    </xf>
    <xf numFmtId="0" fontId="12" fillId="5" borderId="35" xfId="0" applyFont="1" applyFill="1" applyBorder="1" applyAlignment="1">
      <alignment horizontal="center" vertical="top"/>
    </xf>
    <xf numFmtId="0" fontId="90" fillId="0" borderId="0" xfId="8"/>
    <xf numFmtId="0" fontId="8" fillId="0" borderId="0" xfId="0" applyFont="1" applyAlignment="1">
      <alignment horizontal="left" vertical="top"/>
    </xf>
    <xf numFmtId="0" fontId="12" fillId="5" borderId="34" xfId="0" applyFont="1" applyFill="1" applyBorder="1" applyAlignment="1">
      <alignment horizontal="center" vertical="top"/>
    </xf>
    <xf numFmtId="0" fontId="12" fillId="5" borderId="23" xfId="0" applyFont="1" applyFill="1" applyBorder="1" applyAlignment="1">
      <alignment horizontal="center" vertical="top"/>
    </xf>
    <xf numFmtId="0" fontId="12" fillId="5" borderId="35" xfId="0" applyFont="1" applyFill="1" applyBorder="1" applyAlignment="1">
      <alignment horizontal="center" vertical="top"/>
    </xf>
    <xf numFmtId="0" fontId="8" fillId="5" borderId="34" xfId="0" applyFont="1" applyFill="1" applyBorder="1" applyAlignment="1">
      <alignment horizontal="center" vertical="top"/>
    </xf>
    <xf numFmtId="0" fontId="8" fillId="5" borderId="23" xfId="0" applyFont="1" applyFill="1" applyBorder="1" applyAlignment="1">
      <alignment horizontal="center" vertical="top"/>
    </xf>
    <xf numFmtId="0" fontId="8" fillId="5" borderId="35" xfId="0" applyFont="1" applyFill="1" applyBorder="1" applyAlignment="1">
      <alignment horizontal="center" vertical="top"/>
    </xf>
    <xf numFmtId="0" fontId="12" fillId="0" borderId="34" xfId="0" applyFont="1" applyBorder="1" applyAlignment="1">
      <alignment horizontal="center" vertical="top"/>
    </xf>
    <xf numFmtId="0" fontId="12" fillId="0" borderId="23" xfId="0" applyFont="1" applyBorder="1" applyAlignment="1">
      <alignment horizontal="center" vertical="top"/>
    </xf>
    <xf numFmtId="0" fontId="12" fillId="0" borderId="35" xfId="0" applyFont="1" applyBorder="1" applyAlignment="1">
      <alignment horizontal="center" vertical="top"/>
    </xf>
    <xf numFmtId="0" fontId="12" fillId="0" borderId="34" xfId="0" applyFont="1" applyBorder="1" applyAlignment="1">
      <alignment horizontal="left" vertical="top" wrapText="1"/>
    </xf>
    <xf numFmtId="0" fontId="12" fillId="0" borderId="23" xfId="0" applyFont="1" applyBorder="1" applyAlignment="1">
      <alignment horizontal="left" vertical="top" wrapText="1"/>
    </xf>
    <xf numFmtId="0" fontId="12" fillId="0" borderId="35" xfId="0" applyFont="1" applyBorder="1" applyAlignment="1">
      <alignment horizontal="left" vertical="top" wrapText="1"/>
    </xf>
    <xf numFmtId="0" fontId="63" fillId="0" borderId="0" xfId="0" applyFont="1" applyAlignment="1">
      <alignment horizontal="left" vertical="top"/>
    </xf>
    <xf numFmtId="0" fontId="8" fillId="0" borderId="0" xfId="0" applyFont="1" applyAlignment="1">
      <alignment horizontal="left" vertical="top"/>
    </xf>
    <xf numFmtId="0" fontId="21" fillId="0" borderId="6" xfId="0" applyFont="1" applyBorder="1" applyAlignment="1">
      <alignment horizontal="center"/>
    </xf>
    <xf numFmtId="0" fontId="21" fillId="0" borderId="0" xfId="0" applyFont="1" applyBorder="1" applyAlignment="1">
      <alignment horizontal="center"/>
    </xf>
    <xf numFmtId="0" fontId="21" fillId="0" borderId="14" xfId="0" applyFont="1" applyBorder="1" applyAlignment="1">
      <alignment horizontal="center"/>
    </xf>
    <xf numFmtId="0" fontId="27" fillId="0" borderId="25" xfId="0" applyFont="1" applyFill="1" applyBorder="1" applyAlignment="1">
      <alignment horizontal="center" vertical="center" wrapText="1"/>
    </xf>
    <xf numFmtId="0" fontId="29" fillId="0" borderId="6" xfId="0" applyFont="1" applyBorder="1" applyAlignment="1">
      <alignment horizontal="center"/>
    </xf>
    <xf numFmtId="0" fontId="29" fillId="0" borderId="0" xfId="0" applyFont="1" applyBorder="1" applyAlignment="1">
      <alignment horizontal="center"/>
    </xf>
    <xf numFmtId="0" fontId="29" fillId="0" borderId="14" xfId="0" applyFont="1" applyBorder="1" applyAlignment="1">
      <alignment horizontal="center"/>
    </xf>
    <xf numFmtId="0" fontId="0" fillId="3" borderId="0" xfId="0" applyFill="1"/>
    <xf numFmtId="168" fontId="0" fillId="3" borderId="0" xfId="0" applyNumberFormat="1" applyFill="1"/>
    <xf numFmtId="1" fontId="21" fillId="0" borderId="0" xfId="0" applyNumberFormat="1" applyFont="1" applyBorder="1" applyAlignment="1">
      <alignment horizontal="left"/>
    </xf>
    <xf numFmtId="0" fontId="92" fillId="0" borderId="1" xfId="0" applyFont="1" applyBorder="1" applyAlignment="1">
      <alignment horizontal="center" vertical="center"/>
    </xf>
    <xf numFmtId="0" fontId="29" fillId="0" borderId="16" xfId="0" applyFont="1" applyBorder="1"/>
    <xf numFmtId="0" fontId="24" fillId="0" borderId="55" xfId="0" applyFont="1" applyBorder="1" applyAlignment="1">
      <alignment horizontal="center"/>
    </xf>
    <xf numFmtId="0" fontId="24" fillId="0" borderId="27" xfId="0" applyFont="1" applyBorder="1"/>
    <xf numFmtId="3" fontId="29" fillId="0" borderId="18" xfId="0" applyNumberFormat="1" applyFont="1" applyBorder="1" applyAlignment="1">
      <alignment horizontal="left"/>
    </xf>
    <xf numFmtId="0" fontId="24" fillId="0" borderId="18" xfId="0" applyFont="1" applyBorder="1" applyAlignment="1">
      <alignment horizontal="center"/>
    </xf>
    <xf numFmtId="0" fontId="29" fillId="0" borderId="18" xfId="0" applyFont="1" applyBorder="1"/>
    <xf numFmtId="0" fontId="24" fillId="0" borderId="20" xfId="0" applyNumberFormat="1" applyFont="1" applyBorder="1" applyAlignment="1">
      <alignment horizontal="center"/>
    </xf>
    <xf numFmtId="0" fontId="24" fillId="0" borderId="14" xfId="0" applyFont="1" applyBorder="1" applyAlignment="1">
      <alignment horizontal="center"/>
    </xf>
    <xf numFmtId="0" fontId="24" fillId="0" borderId="16" xfId="0" applyFont="1" applyBorder="1"/>
    <xf numFmtId="0" fontId="23" fillId="0" borderId="18" xfId="0" applyFont="1" applyBorder="1" applyAlignment="1"/>
    <xf numFmtId="0" fontId="24" fillId="0" borderId="18" xfId="0" applyFont="1" applyBorder="1" applyAlignment="1"/>
    <xf numFmtId="0" fontId="23" fillId="0" borderId="20" xfId="0" applyFont="1" applyBorder="1" applyAlignment="1">
      <alignment horizontal="left"/>
    </xf>
    <xf numFmtId="0" fontId="0" fillId="0" borderId="6" xfId="0" applyBorder="1"/>
    <xf numFmtId="0" fontId="26" fillId="0" borderId="0" xfId="0" applyFont="1" applyBorder="1" applyAlignment="1">
      <alignment horizontal="center"/>
    </xf>
    <xf numFmtId="3" fontId="0" fillId="0" borderId="27" xfId="0" applyNumberFormat="1" applyBorder="1" applyAlignment="1">
      <alignment horizontal="center"/>
    </xf>
    <xf numFmtId="3" fontId="23" fillId="0" borderId="55" xfId="0" applyNumberFormat="1" applyFont="1" applyBorder="1" applyAlignment="1">
      <alignment horizontal="left"/>
    </xf>
    <xf numFmtId="0" fontId="31" fillId="2" borderId="27" xfId="0" applyFont="1" applyFill="1" applyBorder="1" applyAlignment="1"/>
    <xf numFmtId="0" fontId="31" fillId="2" borderId="12" xfId="0" applyFont="1" applyFill="1" applyBorder="1" applyAlignment="1"/>
    <xf numFmtId="3" fontId="0" fillId="0" borderId="56" xfId="0" applyNumberFormat="1" applyBorder="1" applyAlignment="1">
      <alignment horizontal="center"/>
    </xf>
    <xf numFmtId="174" fontId="32" fillId="0" borderId="20" xfId="4" applyNumberFormat="1" applyFont="1" applyBorder="1"/>
    <xf numFmtId="174" fontId="32" fillId="0" borderId="17" xfId="4" applyNumberFormat="1" applyFont="1" applyBorder="1"/>
    <xf numFmtId="174" fontId="32" fillId="0" borderId="31" xfId="4" applyNumberFormat="1" applyFont="1" applyBorder="1" applyAlignment="1"/>
    <xf numFmtId="0" fontId="31" fillId="2" borderId="24" xfId="0" applyFont="1" applyFill="1" applyBorder="1" applyAlignment="1"/>
    <xf numFmtId="175" fontId="31" fillId="2" borderId="26" xfId="0" applyNumberFormat="1" applyFont="1" applyFill="1" applyBorder="1" applyAlignment="1">
      <alignment horizontal="right"/>
    </xf>
    <xf numFmtId="0" fontId="33" fillId="10" borderId="0" xfId="0" applyFont="1" applyFill="1"/>
    <xf numFmtId="0" fontId="0" fillId="10" borderId="0" xfId="0" applyFill="1"/>
    <xf numFmtId="0" fontId="12"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left" vertical="top"/>
    </xf>
    <xf numFmtId="171" fontId="8" fillId="0" borderId="0" xfId="0" applyNumberFormat="1" applyFont="1" applyAlignment="1">
      <alignment horizontal="left" vertical="top"/>
    </xf>
    <xf numFmtId="14" fontId="8" fillId="0" borderId="0" xfId="0" applyNumberFormat="1" applyFont="1" applyAlignment="1">
      <alignment vertical="top"/>
    </xf>
    <xf numFmtId="1" fontId="9" fillId="0" borderId="0" xfId="0" applyNumberFormat="1" applyFont="1" applyAlignment="1">
      <alignment horizontal="left" vertical="center"/>
    </xf>
    <xf numFmtId="0" fontId="9" fillId="0" borderId="0" xfId="0" applyFont="1" applyAlignment="1">
      <alignment horizontal="left" vertical="center"/>
    </xf>
    <xf numFmtId="14" fontId="41" fillId="0" borderId="4" xfId="0" applyNumberFormat="1" applyFont="1" applyFill="1" applyBorder="1" applyAlignment="1">
      <alignment horizontal="center"/>
    </xf>
    <xf numFmtId="14" fontId="41" fillId="3" borderId="18" xfId="0" applyNumberFormat="1" applyFont="1" applyFill="1" applyBorder="1" applyAlignment="1">
      <alignment horizontal="center"/>
    </xf>
    <xf numFmtId="0" fontId="94" fillId="0" borderId="0" xfId="0" applyFont="1" applyAlignment="1"/>
    <xf numFmtId="0" fontId="95" fillId="0" borderId="0" xfId="0" applyFont="1"/>
    <xf numFmtId="0" fontId="94" fillId="0" borderId="0" xfId="0" applyFont="1"/>
    <xf numFmtId="3" fontId="94" fillId="0" borderId="0" xfId="0" applyNumberFormat="1" applyFont="1" applyAlignment="1"/>
    <xf numFmtId="49" fontId="94" fillId="0" borderId="0" xfId="0" applyNumberFormat="1" applyFont="1"/>
    <xf numFmtId="0" fontId="94" fillId="0" borderId="0" xfId="0" applyFont="1" applyAlignment="1">
      <alignment vertical="center"/>
    </xf>
    <xf numFmtId="0" fontId="12" fillId="0" borderId="0" xfId="0" applyFont="1" applyAlignment="1">
      <alignment vertical="center"/>
    </xf>
    <xf numFmtId="0" fontId="86" fillId="0" borderId="0" xfId="0" applyFont="1" applyAlignment="1">
      <alignment vertical="center"/>
    </xf>
    <xf numFmtId="0" fontId="94" fillId="0" borderId="0" xfId="0" applyFont="1" applyAlignment="1">
      <alignment wrapText="1"/>
    </xf>
    <xf numFmtId="3" fontId="94" fillId="0" borderId="0" xfId="0" applyNumberFormat="1" applyFont="1" applyAlignment="1">
      <alignment wrapText="1"/>
    </xf>
    <xf numFmtId="0" fontId="94" fillId="0" borderId="0" xfId="0" applyFont="1" applyAlignment="1">
      <alignment horizontal="center"/>
    </xf>
    <xf numFmtId="0" fontId="86" fillId="0" borderId="0" xfId="0" applyFont="1" applyAlignment="1">
      <alignment horizontal="left"/>
    </xf>
    <xf numFmtId="0" fontId="95" fillId="0" borderId="0" xfId="0" applyFont="1" applyAlignment="1">
      <alignment vertical="center"/>
    </xf>
    <xf numFmtId="42" fontId="94" fillId="0" borderId="0" xfId="9" applyFont="1" applyAlignment="1"/>
    <xf numFmtId="14" fontId="86" fillId="0" borderId="0" xfId="0" applyNumberFormat="1" applyFont="1"/>
    <xf numFmtId="0" fontId="94" fillId="0" borderId="0" xfId="0" applyFont="1" applyAlignment="1">
      <alignment horizontal="left" wrapText="1"/>
    </xf>
    <xf numFmtId="0" fontId="96" fillId="0" borderId="0" xfId="0" applyFont="1"/>
    <xf numFmtId="0" fontId="94" fillId="0" borderId="29" xfId="0" applyFont="1" applyBorder="1"/>
    <xf numFmtId="0" fontId="86" fillId="0" borderId="29" xfId="0" applyFont="1" applyBorder="1"/>
    <xf numFmtId="49" fontId="86" fillId="0" borderId="0" xfId="0" applyNumberFormat="1" applyFont="1"/>
    <xf numFmtId="3" fontId="86" fillId="0" borderId="0" xfId="0" applyNumberFormat="1" applyFont="1" applyAlignment="1"/>
    <xf numFmtId="3" fontId="94" fillId="0" borderId="0" xfId="0" applyNumberFormat="1" applyFont="1" applyAlignment="1">
      <alignment horizontal="left" vertical="center"/>
    </xf>
    <xf numFmtId="0" fontId="97" fillId="0" borderId="0" xfId="0" applyFont="1" applyAlignment="1"/>
    <xf numFmtId="0" fontId="94" fillId="0" borderId="0" xfId="0" applyFont="1" applyAlignment="1">
      <alignment horizontal="left" wrapText="1"/>
    </xf>
    <xf numFmtId="0" fontId="94" fillId="0" borderId="0" xfId="0" applyFont="1" applyAlignment="1">
      <alignment horizontal="center"/>
    </xf>
    <xf numFmtId="0" fontId="93" fillId="0" borderId="0" xfId="0" applyFont="1" applyAlignment="1"/>
    <xf numFmtId="0" fontId="44" fillId="0" borderId="0" xfId="0" applyFont="1" applyAlignment="1">
      <alignment horizontal="left" vertical="top"/>
    </xf>
    <xf numFmtId="0" fontId="12" fillId="0" borderId="0" xfId="0" applyFont="1" applyAlignment="1">
      <alignment horizontal="left" vertical="top"/>
    </xf>
    <xf numFmtId="0" fontId="63" fillId="0" borderId="0" xfId="0" applyFont="1" applyAlignment="1">
      <alignment horizontal="left" vertical="top"/>
    </xf>
    <xf numFmtId="0" fontId="44" fillId="0" borderId="0" xfId="0" applyFont="1" applyAlignment="1">
      <alignment horizontal="left" vertical="top"/>
    </xf>
    <xf numFmtId="0" fontId="12" fillId="0" borderId="0" xfId="0" applyFont="1" applyAlignment="1">
      <alignment horizontal="left" vertical="top"/>
    </xf>
    <xf numFmtId="0" fontId="63" fillId="0" borderId="0" xfId="0" applyFont="1" applyAlignment="1">
      <alignment horizontal="left" vertical="top"/>
    </xf>
    <xf numFmtId="14" fontId="41" fillId="0" borderId="8" xfId="0" applyNumberFormat="1" applyFont="1" applyFill="1" applyBorder="1" applyAlignment="1">
      <alignment horizontal="center"/>
    </xf>
    <xf numFmtId="0" fontId="98" fillId="0" borderId="0" xfId="0" applyFont="1" applyAlignment="1">
      <alignment horizontal="left" vertical="top"/>
    </xf>
    <xf numFmtId="0" fontId="8" fillId="0" borderId="0" xfId="0" applyFont="1" applyAlignment="1">
      <alignment horizontal="left" vertical="top"/>
    </xf>
    <xf numFmtId="49" fontId="66" fillId="0" borderId="0" xfId="0" applyNumberFormat="1" applyFont="1"/>
    <xf numFmtId="49" fontId="29" fillId="0" borderId="0" xfId="0" applyNumberFormat="1" applyFont="1" applyAlignment="1">
      <alignment horizontal="left" vertical="top"/>
    </xf>
    <xf numFmtId="0" fontId="44" fillId="0" borderId="0" xfId="0" applyFont="1" applyAlignment="1">
      <alignment horizontal="left" vertical="top"/>
    </xf>
    <xf numFmtId="0" fontId="12" fillId="0" borderId="0" xfId="0" applyFont="1" applyBorder="1" applyAlignment="1">
      <alignment horizontal="center" vertical="center" wrapText="1"/>
    </xf>
    <xf numFmtId="0" fontId="44" fillId="0" borderId="0" xfId="0" applyFont="1" applyAlignment="1">
      <alignment horizontal="left" vertical="top"/>
    </xf>
    <xf numFmtId="0" fontId="12" fillId="0" borderId="0" xfId="0" applyFont="1" applyBorder="1" applyAlignment="1">
      <alignment horizontal="center" vertical="center" wrapText="1"/>
    </xf>
    <xf numFmtId="0" fontId="8" fillId="0" borderId="0" xfId="0" applyFont="1" applyAlignment="1">
      <alignment horizontal="left" vertical="top"/>
    </xf>
    <xf numFmtId="0" fontId="12" fillId="0" borderId="0" xfId="0" applyFont="1" applyAlignment="1">
      <alignment horizontal="left" vertical="top"/>
    </xf>
    <xf numFmtId="0" fontId="8" fillId="0" borderId="0" xfId="0" applyFont="1" applyAlignment="1">
      <alignment horizontal="justify" vertical="top"/>
    </xf>
    <xf numFmtId="0" fontId="12" fillId="0" borderId="0" xfId="0" applyFont="1" applyAlignment="1">
      <alignment horizontal="justify" vertical="top"/>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Border="1" applyAlignment="1">
      <alignment horizontal="left" vertical="top"/>
    </xf>
    <xf numFmtId="0" fontId="0" fillId="0" borderId="0" xfId="0" applyAlignment="1">
      <alignment wrapText="1"/>
    </xf>
    <xf numFmtId="0" fontId="34" fillId="0" borderId="18" xfId="0" applyFont="1" applyBorder="1"/>
    <xf numFmtId="0" fontId="0" fillId="0" borderId="18" xfId="0" applyBorder="1" applyAlignment="1"/>
    <xf numFmtId="0" fontId="25" fillId="0" borderId="29" xfId="0" applyFont="1" applyBorder="1" applyAlignment="1">
      <alignment horizontal="center" vertical="center" wrapText="1"/>
    </xf>
    <xf numFmtId="0" fontId="25" fillId="0" borderId="29" xfId="0" applyFont="1" applyBorder="1" applyAlignment="1">
      <alignment horizontal="left" vertical="center" wrapText="1"/>
    </xf>
    <xf numFmtId="0" fontId="28" fillId="0" borderId="0" xfId="0" applyFont="1" applyBorder="1" applyAlignment="1">
      <alignment horizontal="center" vertical="center" wrapText="1"/>
    </xf>
    <xf numFmtId="0" fontId="12" fillId="0" borderId="0" xfId="0" applyFont="1" applyAlignment="1">
      <alignment horizontal="left" vertical="top" wrapText="1"/>
    </xf>
    <xf numFmtId="0" fontId="8" fillId="0" borderId="0" xfId="0" applyFont="1" applyAlignment="1">
      <alignment horizontal="left" vertical="top"/>
    </xf>
    <xf numFmtId="14" fontId="41" fillId="0" borderId="24" xfId="0" applyNumberFormat="1" applyFont="1" applyFill="1" applyBorder="1" applyAlignment="1">
      <alignment horizontal="center" vertical="center"/>
    </xf>
    <xf numFmtId="0" fontId="0" fillId="3" borderId="0" xfId="0" applyFill="1" applyAlignment="1">
      <alignment horizontal="left"/>
    </xf>
    <xf numFmtId="0" fontId="12" fillId="5" borderId="34" xfId="0" applyFont="1" applyFill="1" applyBorder="1" applyAlignment="1">
      <alignment horizontal="center" vertical="top"/>
    </xf>
    <xf numFmtId="0" fontId="12" fillId="5" borderId="23" xfId="0" applyFont="1" applyFill="1" applyBorder="1" applyAlignment="1">
      <alignment horizontal="center" vertical="top"/>
    </xf>
    <xf numFmtId="0" fontId="12" fillId="5" borderId="35" xfId="0" applyFont="1" applyFill="1" applyBorder="1" applyAlignment="1">
      <alignment horizontal="center" vertical="top"/>
    </xf>
    <xf numFmtId="0" fontId="8" fillId="5" borderId="34" xfId="0" applyFont="1" applyFill="1" applyBorder="1" applyAlignment="1">
      <alignment horizontal="center" vertical="top"/>
    </xf>
    <xf numFmtId="0" fontId="8" fillId="5" borderId="23" xfId="0" applyFont="1" applyFill="1" applyBorder="1" applyAlignment="1">
      <alignment horizontal="center" vertical="top"/>
    </xf>
    <xf numFmtId="0" fontId="8" fillId="5" borderId="35" xfId="0" applyFont="1" applyFill="1" applyBorder="1" applyAlignment="1">
      <alignment horizontal="center" vertical="top"/>
    </xf>
    <xf numFmtId="0" fontId="12" fillId="0" borderId="34" xfId="0" applyFont="1" applyBorder="1" applyAlignment="1">
      <alignment horizontal="center" vertical="top"/>
    </xf>
    <xf numFmtId="0" fontId="12" fillId="0" borderId="23" xfId="0" applyFont="1" applyBorder="1" applyAlignment="1">
      <alignment horizontal="center" vertical="top"/>
    </xf>
    <xf numFmtId="0" fontId="12" fillId="0" borderId="35" xfId="0" applyFont="1" applyBorder="1" applyAlignment="1">
      <alignment horizontal="center" vertical="top"/>
    </xf>
    <xf numFmtId="0" fontId="12" fillId="0" borderId="34" xfId="0" applyFont="1" applyBorder="1" applyAlignment="1">
      <alignment horizontal="left" vertical="top" wrapText="1"/>
    </xf>
    <xf numFmtId="0" fontId="12" fillId="0" borderId="23" xfId="0" applyFont="1" applyBorder="1" applyAlignment="1">
      <alignment horizontal="left" vertical="top" wrapText="1"/>
    </xf>
    <xf numFmtId="0" fontId="12" fillId="0" borderId="35" xfId="0" applyFont="1" applyBorder="1" applyAlignment="1">
      <alignment horizontal="left" vertical="top" wrapText="1"/>
    </xf>
    <xf numFmtId="0" fontId="12" fillId="0" borderId="0" xfId="0" applyFont="1" applyAlignment="1">
      <alignment horizontal="left" vertical="top"/>
    </xf>
    <xf numFmtId="0" fontId="8" fillId="0" borderId="0" xfId="0" applyFont="1" applyAlignment="1">
      <alignment horizontal="left" vertical="top"/>
    </xf>
    <xf numFmtId="49" fontId="28" fillId="0" borderId="0" xfId="0" applyNumberFormat="1" applyFont="1" applyAlignment="1">
      <alignment vertical="top"/>
    </xf>
    <xf numFmtId="166" fontId="54" fillId="0" borderId="0" xfId="0" applyNumberFormat="1" applyFont="1" applyFill="1"/>
    <xf numFmtId="0" fontId="0" fillId="0" borderId="0" xfId="0" applyFill="1" applyBorder="1" applyAlignment="1"/>
    <xf numFmtId="0" fontId="38" fillId="0" borderId="18" xfId="0" applyNumberFormat="1" applyFont="1" applyBorder="1" applyAlignment="1">
      <alignment horizontal="left"/>
    </xf>
    <xf numFmtId="3" fontId="38" fillId="0" borderId="18" xfId="0" applyNumberFormat="1" applyFont="1" applyBorder="1" applyAlignment="1">
      <alignment horizontal="left"/>
    </xf>
    <xf numFmtId="0" fontId="16" fillId="0" borderId="57" xfId="0" applyFont="1" applyFill="1" applyBorder="1" applyAlignment="1">
      <alignment horizontal="left" vertical="top" wrapText="1"/>
    </xf>
    <xf numFmtId="1" fontId="99" fillId="0" borderId="57" xfId="0" applyNumberFormat="1" applyFont="1" applyFill="1" applyBorder="1" applyAlignment="1">
      <alignment horizontal="center" vertical="top" shrinkToFit="1"/>
    </xf>
    <xf numFmtId="177" fontId="99" fillId="0" borderId="57" xfId="0" applyNumberFormat="1" applyFont="1" applyFill="1" applyBorder="1" applyAlignment="1">
      <alignment horizontal="center" vertical="top" shrinkToFit="1"/>
    </xf>
    <xf numFmtId="0" fontId="38" fillId="5" borderId="18" xfId="0" applyFont="1" applyFill="1" applyBorder="1" applyAlignment="1">
      <alignment horizontal="left"/>
    </xf>
    <xf numFmtId="0" fontId="0" fillId="0" borderId="18" xfId="0" applyFont="1" applyBorder="1" applyAlignment="1">
      <alignment horizontal="center" vertical="center"/>
    </xf>
    <xf numFmtId="0" fontId="60" fillId="0" borderId="18" xfId="0" applyFont="1" applyBorder="1" applyAlignment="1">
      <alignment horizontal="center"/>
    </xf>
    <xf numFmtId="0" fontId="34" fillId="0" borderId="18" xfId="0" applyFont="1" applyBorder="1" applyAlignment="1">
      <alignment horizontal="center" vertical="center"/>
    </xf>
    <xf numFmtId="3" fontId="100" fillId="0" borderId="18" xfId="0" applyNumberFormat="1" applyFont="1" applyBorder="1" applyAlignment="1">
      <alignment wrapText="1"/>
    </xf>
    <xf numFmtId="0" fontId="34" fillId="0" borderId="18" xfId="0" applyFont="1" applyBorder="1" applyAlignment="1">
      <alignment horizontal="center"/>
    </xf>
    <xf numFmtId="49" fontId="40" fillId="0" borderId="0" xfId="0" applyNumberFormat="1" applyFont="1"/>
    <xf numFmtId="0" fontId="60" fillId="0" borderId="18" xfId="0" applyFont="1" applyBorder="1" applyAlignment="1">
      <alignment horizontal="center" vertical="center"/>
    </xf>
    <xf numFmtId="0" fontId="101" fillId="0" borderId="18" xfId="0" applyFont="1" applyBorder="1" applyAlignment="1">
      <alignment horizontal="center" vertical="center"/>
    </xf>
    <xf numFmtId="0" fontId="99" fillId="8" borderId="18" xfId="0" applyFont="1" applyFill="1" applyBorder="1" applyAlignment="1">
      <alignment horizontal="center" vertical="center" wrapText="1"/>
    </xf>
    <xf numFmtId="3" fontId="60" fillId="0" borderId="18" xfId="0" applyNumberFormat="1" applyFont="1" applyBorder="1" applyAlignment="1">
      <alignment horizontal="center" wrapText="1"/>
    </xf>
    <xf numFmtId="173" fontId="103" fillId="0" borderId="18" xfId="0" applyNumberFormat="1" applyFont="1" applyFill="1" applyBorder="1" applyAlignment="1" applyProtection="1">
      <alignment horizontal="right" vertical="center"/>
    </xf>
    <xf numFmtId="0" fontId="67" fillId="0" borderId="45" xfId="0" applyFont="1" applyBorder="1" applyAlignment="1">
      <alignment horizontal="center" vertical="center" wrapText="1"/>
    </xf>
    <xf numFmtId="173" fontId="103" fillId="0" borderId="16" xfId="0" applyNumberFormat="1" applyFont="1" applyFill="1" applyBorder="1" applyAlignment="1" applyProtection="1">
      <alignment horizontal="right" vertical="center"/>
    </xf>
    <xf numFmtId="0" fontId="67" fillId="0" borderId="18" xfId="0" applyFont="1" applyBorder="1" applyAlignment="1">
      <alignment horizontal="center" vertical="center" wrapText="1"/>
    </xf>
    <xf numFmtId="0" fontId="102" fillId="0" borderId="18" xfId="0" applyFont="1" applyBorder="1" applyAlignment="1">
      <alignment horizontal="center" vertical="center"/>
    </xf>
    <xf numFmtId="0" fontId="101" fillId="0" borderId="16" xfId="0" applyFont="1" applyBorder="1" applyAlignment="1">
      <alignment horizontal="center" vertical="center"/>
    </xf>
    <xf numFmtId="173" fontId="60" fillId="0" borderId="18" xfId="0" applyNumberFormat="1" applyFont="1" applyBorder="1" applyAlignment="1">
      <alignment horizontal="right" vertical="center"/>
    </xf>
    <xf numFmtId="0" fontId="100" fillId="0" borderId="18" xfId="0" applyFont="1" applyFill="1" applyBorder="1"/>
    <xf numFmtId="0" fontId="60" fillId="0" borderId="18" xfId="0" applyFont="1" applyFill="1" applyBorder="1"/>
    <xf numFmtId="0" fontId="60" fillId="0" borderId="18" xfId="0" applyFont="1" applyFill="1" applyBorder="1" applyAlignment="1">
      <alignment horizontal="left" vertical="center"/>
    </xf>
    <xf numFmtId="0" fontId="60" fillId="0" borderId="18" xfId="0" applyFont="1" applyFill="1" applyBorder="1" applyAlignment="1">
      <alignment vertical="center"/>
    </xf>
    <xf numFmtId="0" fontId="47" fillId="0" borderId="29" xfId="0" applyFont="1" applyBorder="1" applyAlignment="1">
      <alignment horizontal="left" vertical="top"/>
    </xf>
    <xf numFmtId="0" fontId="43" fillId="0" borderId="2" xfId="0" applyFont="1" applyBorder="1" applyAlignment="1">
      <alignment horizontal="center" vertical="top" wrapText="1"/>
    </xf>
    <xf numFmtId="0" fontId="43" fillId="0" borderId="19" xfId="0" applyFont="1" applyBorder="1" applyAlignment="1">
      <alignment horizontal="center" vertical="top" wrapText="1"/>
    </xf>
    <xf numFmtId="0" fontId="44" fillId="0" borderId="2" xfId="0" applyFont="1" applyBorder="1" applyAlignment="1">
      <alignment horizontal="center" vertical="top"/>
    </xf>
    <xf numFmtId="0" fontId="44" fillId="0" borderId="33" xfId="0" applyFont="1" applyBorder="1" applyAlignment="1">
      <alignment horizontal="center" vertical="top"/>
    </xf>
    <xf numFmtId="0" fontId="44" fillId="0" borderId="19" xfId="0" applyFont="1" applyBorder="1" applyAlignment="1">
      <alignment horizontal="center" vertical="top"/>
    </xf>
    <xf numFmtId="0" fontId="44" fillId="0" borderId="2" xfId="0" applyFont="1" applyBorder="1" applyAlignment="1">
      <alignment horizontal="left" vertical="top"/>
    </xf>
    <xf numFmtId="0" fontId="44" fillId="0" borderId="33" xfId="0" applyFont="1" applyBorder="1" applyAlignment="1">
      <alignment horizontal="left" vertical="top"/>
    </xf>
    <xf numFmtId="0" fontId="44" fillId="0" borderId="19" xfId="0" applyFont="1" applyBorder="1" applyAlignment="1">
      <alignment horizontal="left" vertical="top"/>
    </xf>
    <xf numFmtId="0" fontId="44" fillId="0" borderId="29" xfId="0" applyFont="1" applyBorder="1" applyAlignment="1">
      <alignment horizontal="center" vertical="top"/>
    </xf>
    <xf numFmtId="0" fontId="47" fillId="0" borderId="9" xfId="0" applyFont="1" applyBorder="1" applyAlignment="1">
      <alignment horizontal="left" vertical="top"/>
    </xf>
    <xf numFmtId="0" fontId="45" fillId="0" borderId="0" xfId="0" applyFont="1" applyAlignment="1">
      <alignment horizontal="left" vertical="top"/>
    </xf>
    <xf numFmtId="0" fontId="44" fillId="0" borderId="0" xfId="0" applyFont="1" applyAlignment="1">
      <alignment horizontal="justify" vertical="top"/>
    </xf>
    <xf numFmtId="0" fontId="44" fillId="0" borderId="0" xfId="0" applyFont="1" applyAlignment="1">
      <alignment horizontal="left" vertical="top"/>
    </xf>
    <xf numFmtId="171" fontId="47" fillId="0" borderId="0" xfId="0" applyNumberFormat="1" applyFont="1" applyAlignment="1">
      <alignment horizontal="left" vertical="top"/>
    </xf>
    <xf numFmtId="0" fontId="46" fillId="0" borderId="0" xfId="0" applyFont="1" applyAlignment="1">
      <alignment horizontal="left" vertical="top"/>
    </xf>
    <xf numFmtId="0" fontId="53" fillId="0" borderId="0" xfId="0" applyFont="1" applyAlignment="1">
      <alignment horizontal="center" vertical="top"/>
    </xf>
    <xf numFmtId="0" fontId="47" fillId="0" borderId="0" xfId="0" applyFont="1" applyAlignment="1">
      <alignment horizontal="left" vertical="top"/>
    </xf>
    <xf numFmtId="0" fontId="44" fillId="0" borderId="18" xfId="0" applyFont="1" applyBorder="1" applyAlignment="1">
      <alignment horizontal="center" vertical="top"/>
    </xf>
    <xf numFmtId="0" fontId="44" fillId="0" borderId="18" xfId="0" applyFont="1" applyBorder="1" applyAlignment="1">
      <alignment horizontal="left" vertical="top"/>
    </xf>
    <xf numFmtId="0" fontId="47" fillId="0" borderId="2" xfId="0" applyFont="1" applyBorder="1" applyAlignment="1">
      <alignment horizontal="center" vertical="top" wrapText="1"/>
    </xf>
    <xf numFmtId="0" fontId="47" fillId="0" borderId="19" xfId="0" applyFont="1" applyBorder="1" applyAlignment="1">
      <alignment horizontal="center" vertical="top" wrapText="1"/>
    </xf>
    <xf numFmtId="0" fontId="45" fillId="0" borderId="2" xfId="0" applyFont="1" applyBorder="1" applyAlignment="1">
      <alignment horizontal="center" vertical="top"/>
    </xf>
    <xf numFmtId="0" fontId="45" fillId="0" borderId="33" xfId="0" applyFont="1" applyBorder="1" applyAlignment="1">
      <alignment horizontal="center" vertical="top"/>
    </xf>
    <xf numFmtId="0" fontId="45" fillId="0" borderId="19" xfId="0" applyFont="1" applyBorder="1" applyAlignment="1">
      <alignment horizontal="center" vertical="top"/>
    </xf>
    <xf numFmtId="0" fontId="47" fillId="0" borderId="0" xfId="0" applyFont="1" applyBorder="1" applyAlignment="1">
      <alignment horizontal="justify" vertical="top"/>
    </xf>
    <xf numFmtId="0" fontId="44" fillId="0" borderId="0" xfId="0" applyFont="1" applyBorder="1" applyAlignment="1">
      <alignment horizontal="justify" vertical="top"/>
    </xf>
    <xf numFmtId="0" fontId="43" fillId="0" borderId="0" xfId="0" applyFont="1" applyAlignment="1">
      <alignment horizontal="justify" vertical="top"/>
    </xf>
    <xf numFmtId="0" fontId="46" fillId="0" borderId="0" xfId="0" applyFont="1" applyAlignment="1">
      <alignment horizontal="justify" vertical="top"/>
    </xf>
    <xf numFmtId="0" fontId="44" fillId="0" borderId="0" xfId="0" applyFont="1" applyAlignment="1">
      <alignment horizontal="justify" vertical="top" wrapText="1"/>
    </xf>
    <xf numFmtId="0" fontId="47" fillId="0" borderId="0" xfId="0" applyFont="1" applyAlignment="1">
      <alignment horizontal="left" vertical="top" wrapText="1"/>
    </xf>
    <xf numFmtId="0" fontId="44" fillId="0" borderId="0" xfId="0" applyFont="1" applyAlignment="1">
      <alignment horizontal="center" vertical="top"/>
    </xf>
    <xf numFmtId="0" fontId="47" fillId="0" borderId="0" xfId="0" applyFont="1" applyAlignment="1">
      <alignment horizontal="center" vertical="top"/>
    </xf>
    <xf numFmtId="0" fontId="45" fillId="0" borderId="0" xfId="0" applyFont="1" applyAlignment="1">
      <alignment horizontal="justify" vertical="top"/>
    </xf>
    <xf numFmtId="0" fontId="45" fillId="0" borderId="0" xfId="0" applyFont="1" applyAlignment="1">
      <alignment horizontal="center" vertical="top"/>
    </xf>
    <xf numFmtId="3" fontId="47" fillId="0" borderId="0" xfId="0" applyNumberFormat="1" applyFont="1" applyAlignment="1">
      <alignment horizontal="left" vertical="top"/>
    </xf>
    <xf numFmtId="167" fontId="47" fillId="0" borderId="2" xfId="0" applyNumberFormat="1" applyFont="1" applyBorder="1" applyAlignment="1">
      <alignment horizontal="right" vertical="top" wrapText="1"/>
    </xf>
    <xf numFmtId="167" fontId="47" fillId="0" borderId="33" xfId="0" applyNumberFormat="1" applyFont="1" applyBorder="1" applyAlignment="1">
      <alignment horizontal="right" vertical="top" wrapText="1"/>
    </xf>
    <xf numFmtId="167" fontId="47" fillId="0" borderId="19" xfId="0" applyNumberFormat="1" applyFont="1" applyBorder="1" applyAlignment="1">
      <alignment horizontal="right" vertical="top" wrapText="1"/>
    </xf>
    <xf numFmtId="0" fontId="47" fillId="0" borderId="2" xfId="0" applyFont="1" applyBorder="1" applyAlignment="1">
      <alignment horizontal="right" vertical="top" wrapText="1"/>
    </xf>
    <xf numFmtId="0" fontId="47" fillId="0" borderId="33" xfId="0" applyFont="1" applyBorder="1" applyAlignment="1">
      <alignment horizontal="right" vertical="top" wrapText="1"/>
    </xf>
    <xf numFmtId="0" fontId="47" fillId="0" borderId="19" xfId="0" applyFont="1" applyBorder="1" applyAlignment="1">
      <alignment horizontal="right" vertical="top" wrapText="1"/>
    </xf>
    <xf numFmtId="0" fontId="44" fillId="0" borderId="2" xfId="0" applyFont="1" applyBorder="1" applyAlignment="1">
      <alignment horizontal="left" vertical="top" wrapText="1"/>
    </xf>
    <xf numFmtId="0" fontId="44" fillId="0" borderId="33" xfId="0" applyFont="1" applyBorder="1" applyAlignment="1">
      <alignment horizontal="left" vertical="top" wrapText="1"/>
    </xf>
    <xf numFmtId="0" fontId="44" fillId="0" borderId="19" xfId="0" applyFont="1" applyBorder="1" applyAlignment="1">
      <alignment horizontal="left" vertical="top" wrapText="1"/>
    </xf>
    <xf numFmtId="0" fontId="57" fillId="3" borderId="0" xfId="0" applyFont="1" applyFill="1" applyAlignment="1">
      <alignment horizontal="center" vertical="top"/>
    </xf>
    <xf numFmtId="0" fontId="52" fillId="0" borderId="0" xfId="0" applyFont="1" applyAlignment="1">
      <alignment horizontal="center" vertical="top"/>
    </xf>
    <xf numFmtId="0" fontId="52" fillId="0" borderId="0" xfId="0" applyFont="1" applyAlignment="1">
      <alignment horizontal="left" vertical="top"/>
    </xf>
    <xf numFmtId="0" fontId="47" fillId="0" borderId="0" xfId="0" applyFont="1" applyAlignment="1">
      <alignment horizontal="justify" vertical="top"/>
    </xf>
    <xf numFmtId="0" fontId="47" fillId="0" borderId="9" xfId="0" applyFont="1" applyBorder="1" applyAlignment="1">
      <alignment horizontal="center" vertical="top"/>
    </xf>
    <xf numFmtId="0" fontId="45" fillId="0" borderId="0" xfId="0" applyFont="1" applyFill="1" applyAlignment="1">
      <alignment horizontal="justify" vertical="top"/>
    </xf>
    <xf numFmtId="166" fontId="47" fillId="0" borderId="0" xfId="0" applyNumberFormat="1" applyFont="1" applyAlignment="1">
      <alignment horizontal="left" vertical="top"/>
    </xf>
    <xf numFmtId="0" fontId="46" fillId="0" borderId="0" xfId="0" applyFont="1" applyAlignment="1">
      <alignment horizontal="center" vertical="top"/>
    </xf>
    <xf numFmtId="0" fontId="45" fillId="0" borderId="0" xfId="0" applyFont="1" applyAlignment="1">
      <alignment horizontal="right" vertical="top"/>
    </xf>
    <xf numFmtId="0" fontId="50" fillId="0" borderId="0" xfId="0" applyFont="1" applyAlignment="1">
      <alignment horizontal="justify" vertical="top"/>
    </xf>
    <xf numFmtId="0" fontId="45" fillId="0" borderId="8" xfId="0" applyFont="1" applyBorder="1" applyAlignment="1">
      <alignment horizontal="center" vertical="top" wrapText="1"/>
    </xf>
    <xf numFmtId="0" fontId="45" fillId="0" borderId="10" xfId="0" applyFont="1" applyBorder="1" applyAlignment="1">
      <alignment horizontal="center" vertical="top" wrapText="1"/>
    </xf>
    <xf numFmtId="0" fontId="45" fillId="0" borderId="11" xfId="0" applyFont="1" applyBorder="1" applyAlignment="1">
      <alignment horizontal="center" vertical="top" wrapText="1"/>
    </xf>
    <xf numFmtId="0" fontId="45" fillId="0" borderId="7" xfId="0" applyFont="1" applyBorder="1" applyAlignment="1">
      <alignment horizontal="center" vertical="top" wrapText="1"/>
    </xf>
    <xf numFmtId="0" fontId="45" fillId="0" borderId="21" xfId="0" applyFont="1" applyBorder="1" applyAlignment="1">
      <alignment horizontal="center" vertical="top" wrapText="1"/>
    </xf>
    <xf numFmtId="0" fontId="45" fillId="0" borderId="15" xfId="0" applyFont="1" applyBorder="1" applyAlignment="1">
      <alignment horizontal="center" vertical="top" wrapText="1"/>
    </xf>
    <xf numFmtId="0" fontId="45" fillId="0" borderId="6" xfId="0" applyFont="1" applyBorder="1" applyAlignment="1">
      <alignment horizontal="center" vertical="top" wrapText="1"/>
    </xf>
    <xf numFmtId="0" fontId="45" fillId="0" borderId="0" xfId="0" applyFont="1" applyBorder="1" applyAlignment="1">
      <alignment horizontal="center" vertical="top" wrapText="1"/>
    </xf>
    <xf numFmtId="0" fontId="45" fillId="0" borderId="14" xfId="0" applyFont="1" applyBorder="1" applyAlignment="1">
      <alignment horizontal="center" vertical="top" wrapText="1"/>
    </xf>
    <xf numFmtId="0" fontId="44" fillId="0" borderId="8" xfId="0" applyFont="1" applyBorder="1" applyAlignment="1">
      <alignment horizontal="left" vertical="top" wrapText="1"/>
    </xf>
    <xf numFmtId="0" fontId="44" fillId="0" borderId="10" xfId="0" applyFont="1" applyBorder="1" applyAlignment="1">
      <alignment horizontal="left" vertical="top" wrapText="1"/>
    </xf>
    <xf numFmtId="0" fontId="44" fillId="0" borderId="11" xfId="0" applyFont="1" applyBorder="1" applyAlignment="1">
      <alignment horizontal="left" vertical="top" wrapText="1"/>
    </xf>
    <xf numFmtId="0" fontId="44" fillId="0" borderId="7" xfId="0" applyFont="1" applyBorder="1" applyAlignment="1">
      <alignment horizontal="left" vertical="top" wrapText="1"/>
    </xf>
    <xf numFmtId="0" fontId="44" fillId="0" borderId="21" xfId="0" applyFont="1" applyBorder="1" applyAlignment="1">
      <alignment horizontal="left" vertical="top" wrapText="1"/>
    </xf>
    <xf numFmtId="0" fontId="44" fillId="0" borderId="15" xfId="0" applyFont="1" applyBorder="1" applyAlignment="1">
      <alignment horizontal="left" vertical="top" wrapText="1"/>
    </xf>
    <xf numFmtId="0" fontId="44" fillId="0" borderId="8" xfId="0" applyFont="1" applyBorder="1" applyAlignment="1">
      <alignment horizontal="center" vertical="top" wrapText="1"/>
    </xf>
    <xf numFmtId="0" fontId="44" fillId="0" borderId="10" xfId="0" applyFont="1" applyBorder="1" applyAlignment="1">
      <alignment horizontal="center" vertical="top" wrapText="1"/>
    </xf>
    <xf numFmtId="0" fontId="44" fillId="0" borderId="11" xfId="0" applyFont="1" applyBorder="1" applyAlignment="1">
      <alignment horizontal="center" vertical="top" wrapText="1"/>
    </xf>
    <xf numFmtId="0" fontId="44" fillId="0" borderId="6" xfId="0" applyFont="1" applyBorder="1" applyAlignment="1">
      <alignment horizontal="center" vertical="top" wrapText="1"/>
    </xf>
    <xf numFmtId="0" fontId="44" fillId="0" borderId="0" xfId="0" applyFont="1" applyBorder="1" applyAlignment="1">
      <alignment horizontal="center" vertical="top" wrapText="1"/>
    </xf>
    <xf numFmtId="0" fontId="44" fillId="0" borderId="14" xfId="0" applyFont="1" applyBorder="1" applyAlignment="1">
      <alignment horizontal="center" vertical="top" wrapText="1"/>
    </xf>
    <xf numFmtId="0" fontId="44" fillId="0" borderId="7" xfId="0" applyFont="1" applyBorder="1" applyAlignment="1">
      <alignment horizontal="center" vertical="top" wrapText="1"/>
    </xf>
    <xf numFmtId="0" fontId="44" fillId="0" borderId="21" xfId="0" applyFont="1" applyBorder="1" applyAlignment="1">
      <alignment horizontal="center" vertical="top" wrapText="1"/>
    </xf>
    <xf numFmtId="0" fontId="44" fillId="0" borderId="15" xfId="0" applyFont="1" applyBorder="1" applyAlignment="1">
      <alignment horizontal="center" vertical="top" wrapText="1"/>
    </xf>
    <xf numFmtId="168" fontId="44" fillId="0" borderId="8" xfId="0" applyNumberFormat="1" applyFont="1" applyBorder="1" applyAlignment="1">
      <alignment horizontal="center" vertical="top" wrapText="1"/>
    </xf>
    <xf numFmtId="168" fontId="44" fillId="0" borderId="10" xfId="0" applyNumberFormat="1" applyFont="1" applyBorder="1" applyAlignment="1">
      <alignment horizontal="center" vertical="top" wrapText="1"/>
    </xf>
    <xf numFmtId="168" fontId="44" fillId="0" borderId="11" xfId="0" applyNumberFormat="1" applyFont="1" applyBorder="1" applyAlignment="1">
      <alignment horizontal="center" vertical="top" wrapText="1"/>
    </xf>
    <xf numFmtId="168" fontId="44" fillId="0" borderId="7" xfId="0" applyNumberFormat="1" applyFont="1" applyBorder="1" applyAlignment="1">
      <alignment horizontal="center" vertical="top" wrapText="1"/>
    </xf>
    <xf numFmtId="168" fontId="44" fillId="0" borderId="21" xfId="0" applyNumberFormat="1" applyFont="1" applyBorder="1" applyAlignment="1">
      <alignment horizontal="center" vertical="top" wrapText="1"/>
    </xf>
    <xf numFmtId="168" fontId="44" fillId="0" borderId="15" xfId="0" applyNumberFormat="1" applyFont="1" applyBorder="1" applyAlignment="1">
      <alignment horizontal="center" vertical="top" wrapText="1"/>
    </xf>
    <xf numFmtId="168" fontId="44" fillId="0" borderId="34" xfId="0" applyNumberFormat="1" applyFont="1" applyBorder="1" applyAlignment="1">
      <alignment horizontal="center" vertical="top" wrapText="1"/>
    </xf>
    <xf numFmtId="168" fontId="44" fillId="0" borderId="23" xfId="0" applyNumberFormat="1" applyFont="1" applyBorder="1" applyAlignment="1">
      <alignment horizontal="center" vertical="top" wrapText="1"/>
    </xf>
    <xf numFmtId="168" fontId="44" fillId="0" borderId="35" xfId="0" applyNumberFormat="1" applyFont="1" applyBorder="1" applyAlignment="1">
      <alignment horizontal="center" vertical="top" wrapText="1"/>
    </xf>
    <xf numFmtId="0" fontId="44" fillId="0" borderId="39" xfId="0" applyFont="1" applyBorder="1" applyAlignment="1">
      <alignment horizontal="left" vertical="top" wrapText="1"/>
    </xf>
    <xf numFmtId="0" fontId="44" fillId="0" borderId="40" xfId="0" applyFont="1" applyBorder="1" applyAlignment="1">
      <alignment horizontal="left" vertical="top" wrapText="1"/>
    </xf>
    <xf numFmtId="0" fontId="45" fillId="0" borderId="34" xfId="0" applyFont="1" applyBorder="1" applyAlignment="1">
      <alignment horizontal="center" vertical="top" wrapText="1"/>
    </xf>
    <xf numFmtId="0" fontId="45" fillId="0" borderId="23" xfId="0" applyFont="1" applyBorder="1" applyAlignment="1">
      <alignment horizontal="center" vertical="top" wrapText="1"/>
    </xf>
    <xf numFmtId="0" fontId="45" fillId="0" borderId="35" xfId="0" applyFont="1" applyBorder="1" applyAlignment="1">
      <alignment horizontal="center" vertical="top" wrapText="1"/>
    </xf>
    <xf numFmtId="0" fontId="45" fillId="0" borderId="34" xfId="0" applyFont="1" applyBorder="1" applyAlignment="1">
      <alignment horizontal="center" vertical="center" wrapText="1"/>
    </xf>
    <xf numFmtId="0" fontId="45" fillId="0" borderId="23" xfId="0" applyFont="1" applyBorder="1" applyAlignment="1">
      <alignment horizontal="center" vertical="center" wrapText="1"/>
    </xf>
    <xf numFmtId="0" fontId="45" fillId="0" borderId="35" xfId="0" applyFont="1" applyBorder="1" applyAlignment="1">
      <alignment horizontal="center" vertical="center" wrapText="1"/>
    </xf>
    <xf numFmtId="0" fontId="44" fillId="0" borderId="34" xfId="0" applyFont="1" applyBorder="1" applyAlignment="1">
      <alignment horizontal="left" vertical="top" wrapText="1"/>
    </xf>
    <xf numFmtId="0" fontId="44" fillId="0" borderId="23" xfId="0" applyFont="1" applyBorder="1" applyAlignment="1">
      <alignment horizontal="left" vertical="top" wrapText="1"/>
    </xf>
    <xf numFmtId="0" fontId="44" fillId="0" borderId="35" xfId="0" applyFont="1" applyBorder="1" applyAlignment="1">
      <alignment horizontal="left" vertical="top" wrapText="1"/>
    </xf>
    <xf numFmtId="0" fontId="44" fillId="0" borderId="34" xfId="0" applyFont="1" applyBorder="1" applyAlignment="1">
      <alignment horizontal="center" vertical="top"/>
    </xf>
    <xf numFmtId="0" fontId="44" fillId="0" borderId="23" xfId="0" applyFont="1" applyBorder="1" applyAlignment="1">
      <alignment horizontal="center" vertical="top"/>
    </xf>
    <xf numFmtId="0" fontId="44" fillId="0" borderId="35" xfId="0" applyFont="1" applyBorder="1" applyAlignment="1">
      <alignment horizontal="center" vertical="top"/>
    </xf>
    <xf numFmtId="0" fontId="52" fillId="0" borderId="6" xfId="0" applyFont="1" applyBorder="1" applyAlignment="1">
      <alignment horizontal="left" vertical="top"/>
    </xf>
    <xf numFmtId="0" fontId="52" fillId="0" borderId="0" xfId="0" applyFont="1" applyBorder="1" applyAlignment="1">
      <alignment horizontal="left" vertical="top"/>
    </xf>
    <xf numFmtId="0" fontId="47" fillId="0" borderId="0" xfId="0" applyFont="1" applyBorder="1" applyAlignment="1">
      <alignment horizontal="left" vertical="top" wrapText="1"/>
    </xf>
    <xf numFmtId="0" fontId="47" fillId="0" borderId="0" xfId="0" applyFont="1" applyAlignment="1">
      <alignment horizontal="center" vertical="center"/>
    </xf>
    <xf numFmtId="0" fontId="52" fillId="0" borderId="0" xfId="0" applyFont="1" applyAlignment="1">
      <alignment horizontal="justify" vertical="top"/>
    </xf>
    <xf numFmtId="0" fontId="45" fillId="0" borderId="18" xfId="0" applyFont="1" applyBorder="1" applyAlignment="1">
      <alignment horizontal="center" vertical="top"/>
    </xf>
    <xf numFmtId="0" fontId="47" fillId="0" borderId="0" xfId="0" applyFont="1" applyBorder="1" applyAlignment="1">
      <alignment horizontal="left" vertical="top"/>
    </xf>
    <xf numFmtId="0" fontId="46" fillId="0" borderId="0" xfId="0" applyFont="1" applyBorder="1" applyAlignment="1">
      <alignment horizontal="justify" vertical="top"/>
    </xf>
    <xf numFmtId="0" fontId="58" fillId="3" borderId="0" xfId="0" applyFont="1" applyFill="1" applyAlignment="1">
      <alignment horizontal="center" vertical="top"/>
    </xf>
    <xf numFmtId="0" fontId="44" fillId="0" borderId="34" xfId="0" applyFont="1" applyBorder="1" applyAlignment="1">
      <alignment horizontal="center" vertical="top" wrapText="1"/>
    </xf>
    <xf numFmtId="0" fontId="44" fillId="0" borderId="23" xfId="0" applyFont="1" applyBorder="1" applyAlignment="1">
      <alignment horizontal="center" vertical="top" wrapText="1"/>
    </xf>
    <xf numFmtId="0" fontId="44" fillId="0" borderId="35" xfId="0" applyFont="1" applyBorder="1" applyAlignment="1">
      <alignment horizontal="center" vertical="top" wrapText="1"/>
    </xf>
    <xf numFmtId="0" fontId="44" fillId="0" borderId="41" xfId="0" applyFont="1" applyBorder="1" applyAlignment="1">
      <alignment horizontal="left" vertical="top" wrapText="1"/>
    </xf>
    <xf numFmtId="0" fontId="44" fillId="0" borderId="42" xfId="0" applyFont="1" applyBorder="1" applyAlignment="1">
      <alignment horizontal="left" vertical="top" wrapText="1"/>
    </xf>
    <xf numFmtId="0" fontId="44" fillId="0" borderId="22" xfId="0" applyFont="1" applyBorder="1" applyAlignment="1">
      <alignment horizontal="left" vertical="top" wrapText="1"/>
    </xf>
    <xf numFmtId="0" fontId="44" fillId="0" borderId="8" xfId="0" applyFont="1" applyBorder="1" applyAlignment="1">
      <alignment horizontal="left" vertical="top"/>
    </xf>
    <xf numFmtId="0" fontId="44" fillId="0" borderId="10" xfId="0" applyFont="1" applyBorder="1" applyAlignment="1">
      <alignment horizontal="left" vertical="top"/>
    </xf>
    <xf numFmtId="0" fontId="44" fillId="0" borderId="11" xfId="0" applyFont="1" applyBorder="1" applyAlignment="1">
      <alignment horizontal="left" vertical="top"/>
    </xf>
    <xf numFmtId="0" fontId="44" fillId="0" borderId="7" xfId="0" applyFont="1" applyBorder="1" applyAlignment="1">
      <alignment horizontal="left" vertical="top"/>
    </xf>
    <xf numFmtId="0" fontId="44" fillId="0" borderId="21" xfId="0" applyFont="1" applyBorder="1" applyAlignment="1">
      <alignment horizontal="left" vertical="top"/>
    </xf>
    <xf numFmtId="0" fontId="44" fillId="0" borderId="15" xfId="0" applyFont="1" applyBorder="1" applyAlignment="1">
      <alignment horizontal="left" vertical="top"/>
    </xf>
    <xf numFmtId="0" fontId="52" fillId="0" borderId="0" xfId="0" applyFont="1" applyBorder="1" applyAlignment="1">
      <alignment horizontal="left" vertical="top" wrapText="1"/>
    </xf>
    <xf numFmtId="0" fontId="44" fillId="0" borderId="9" xfId="0" applyFont="1" applyBorder="1" applyAlignment="1">
      <alignment horizontal="left" vertical="top"/>
    </xf>
    <xf numFmtId="0" fontId="44" fillId="0" borderId="36" xfId="0" applyFont="1" applyBorder="1" applyAlignment="1">
      <alignment horizontal="left" vertical="top" wrapText="1"/>
    </xf>
    <xf numFmtId="0" fontId="44" fillId="0" borderId="37" xfId="0" applyFont="1" applyBorder="1" applyAlignment="1">
      <alignment horizontal="left" vertical="top" wrapText="1"/>
    </xf>
    <xf numFmtId="0" fontId="44" fillId="0" borderId="38" xfId="0" applyFont="1" applyBorder="1" applyAlignment="1">
      <alignment horizontal="left" vertical="top" wrapText="1"/>
    </xf>
    <xf numFmtId="18" fontId="47" fillId="0" borderId="9" xfId="0" applyNumberFormat="1" applyFont="1" applyBorder="1" applyAlignment="1">
      <alignment horizontal="left" vertical="top"/>
    </xf>
    <xf numFmtId="0" fontId="45" fillId="0" borderId="34" xfId="0" applyFont="1" applyBorder="1" applyAlignment="1">
      <alignment horizontal="center" vertical="top"/>
    </xf>
    <xf numFmtId="0" fontId="45" fillId="0" borderId="23" xfId="0" applyFont="1" applyBorder="1" applyAlignment="1">
      <alignment horizontal="center" vertical="top"/>
    </xf>
    <xf numFmtId="0" fontId="45" fillId="0" borderId="35" xfId="0" applyFont="1" applyBorder="1" applyAlignment="1">
      <alignment horizontal="center" vertical="top"/>
    </xf>
    <xf numFmtId="0" fontId="52" fillId="0" borderId="6" xfId="0" applyFont="1" applyBorder="1" applyAlignment="1">
      <alignment horizontal="left" vertical="top" wrapText="1"/>
    </xf>
    <xf numFmtId="0" fontId="45" fillId="0" borderId="8" xfId="0" applyFont="1" applyBorder="1" applyAlignment="1">
      <alignment horizontal="center" vertical="top"/>
    </xf>
    <xf numFmtId="0" fontId="45" fillId="0" borderId="10" xfId="0" applyFont="1" applyBorder="1" applyAlignment="1">
      <alignment horizontal="center" vertical="top"/>
    </xf>
    <xf numFmtId="0" fontId="45" fillId="0" borderId="11" xfId="0" applyFont="1" applyBorder="1" applyAlignment="1">
      <alignment horizontal="center" vertical="top"/>
    </xf>
    <xf numFmtId="0" fontId="45" fillId="0" borderId="7" xfId="0" applyFont="1" applyBorder="1" applyAlignment="1">
      <alignment horizontal="center" vertical="top"/>
    </xf>
    <xf numFmtId="0" fontId="45" fillId="0" borderId="21" xfId="0" applyFont="1" applyBorder="1" applyAlignment="1">
      <alignment horizontal="center" vertical="top"/>
    </xf>
    <xf numFmtId="0" fontId="45" fillId="0" borderId="15" xfId="0" applyFont="1" applyBorder="1" applyAlignment="1">
      <alignment horizontal="center" vertical="top"/>
    </xf>
    <xf numFmtId="0" fontId="44" fillId="0" borderId="8" xfId="0" applyFont="1" applyBorder="1" applyAlignment="1">
      <alignment horizontal="center" vertical="top"/>
    </xf>
    <xf numFmtId="0" fontId="44" fillId="0" borderId="10" xfId="0" applyFont="1" applyBorder="1" applyAlignment="1">
      <alignment horizontal="center" vertical="top"/>
    </xf>
    <xf numFmtId="0" fontId="44" fillId="0" borderId="11" xfId="0" applyFont="1" applyBorder="1" applyAlignment="1">
      <alignment horizontal="center" vertical="top"/>
    </xf>
    <xf numFmtId="0" fontId="44" fillId="0" borderId="7" xfId="0" applyFont="1" applyBorder="1" applyAlignment="1">
      <alignment horizontal="center" vertical="top"/>
    </xf>
    <xf numFmtId="0" fontId="44" fillId="0" borderId="21" xfId="0" applyFont="1" applyBorder="1" applyAlignment="1">
      <alignment horizontal="center" vertical="top"/>
    </xf>
    <xf numFmtId="0" fontId="44" fillId="0" borderId="15" xfId="0" applyFont="1" applyBorder="1" applyAlignment="1">
      <alignment horizontal="center" vertical="top"/>
    </xf>
    <xf numFmtId="0" fontId="45" fillId="0" borderId="6" xfId="0" applyFont="1" applyBorder="1" applyAlignment="1">
      <alignment horizontal="left" vertical="top" wrapText="1"/>
    </xf>
    <xf numFmtId="0" fontId="45" fillId="0" borderId="0" xfId="0" applyFont="1" applyBorder="1" applyAlignment="1">
      <alignment horizontal="left" vertical="top" wrapText="1"/>
    </xf>
    <xf numFmtId="0" fontId="46" fillId="0" borderId="34" xfId="0" applyFont="1" applyBorder="1" applyAlignment="1">
      <alignment horizontal="left" vertical="top" wrapText="1"/>
    </xf>
    <xf numFmtId="0" fontId="46" fillId="0" borderId="23" xfId="0" applyFont="1" applyBorder="1" applyAlignment="1">
      <alignment horizontal="left" vertical="top" wrapText="1"/>
    </xf>
    <xf numFmtId="0" fontId="46" fillId="0" borderId="35" xfId="0" applyFont="1" applyBorder="1" applyAlignment="1">
      <alignment horizontal="left" vertical="top" wrapText="1"/>
    </xf>
    <xf numFmtId="18" fontId="47" fillId="0" borderId="33" xfId="0" applyNumberFormat="1" applyFont="1" applyBorder="1" applyAlignment="1">
      <alignment horizontal="left" vertical="top"/>
    </xf>
    <xf numFmtId="0" fontId="44" fillId="0" borderId="29" xfId="0" applyFont="1" applyBorder="1" applyAlignment="1">
      <alignment horizontal="left" vertical="top"/>
    </xf>
    <xf numFmtId="0" fontId="52" fillId="0" borderId="34" xfId="0" applyFont="1" applyBorder="1" applyAlignment="1">
      <alignment horizontal="center" vertical="top" wrapText="1"/>
    </xf>
    <xf numFmtId="0" fontId="52" fillId="0" borderId="23" xfId="0" applyFont="1" applyBorder="1" applyAlignment="1">
      <alignment horizontal="center" vertical="top" wrapText="1"/>
    </xf>
    <xf numFmtId="0" fontId="52" fillId="0" borderId="35" xfId="0" applyFont="1" applyBorder="1" applyAlignment="1">
      <alignment horizontal="center" vertical="top" wrapText="1"/>
    </xf>
    <xf numFmtId="170" fontId="47" fillId="0" borderId="0" xfId="0" applyNumberFormat="1" applyFont="1" applyAlignment="1">
      <alignment horizontal="left" vertical="top"/>
    </xf>
    <xf numFmtId="0" fontId="58" fillId="0" borderId="0" xfId="0" applyFont="1" applyAlignment="1">
      <alignment horizontal="right" vertical="top"/>
    </xf>
    <xf numFmtId="0" fontId="58" fillId="0" borderId="0" xfId="0" applyFont="1" applyAlignment="1">
      <alignment horizontal="left" vertical="top"/>
    </xf>
    <xf numFmtId="0" fontId="44" fillId="0" borderId="0" xfId="0" applyFont="1" applyAlignment="1">
      <alignment horizontal="right" vertical="top"/>
    </xf>
    <xf numFmtId="0" fontId="46" fillId="0" borderId="8" xfId="0" applyFont="1" applyBorder="1" applyAlignment="1">
      <alignment horizontal="justify" vertical="top" wrapText="1"/>
    </xf>
    <xf numFmtId="0" fontId="46" fillId="0" borderId="10" xfId="0" applyFont="1" applyBorder="1" applyAlignment="1">
      <alignment horizontal="justify" vertical="top" wrapText="1"/>
    </xf>
    <xf numFmtId="0" fontId="46" fillId="0" borderId="11" xfId="0" applyFont="1" applyBorder="1" applyAlignment="1">
      <alignment horizontal="justify" vertical="top" wrapText="1"/>
    </xf>
    <xf numFmtId="0" fontId="46" fillId="0" borderId="7" xfId="0" applyFont="1" applyBorder="1" applyAlignment="1">
      <alignment horizontal="justify" vertical="top" wrapText="1"/>
    </xf>
    <xf numFmtId="0" fontId="46" fillId="0" borderId="21" xfId="0" applyFont="1" applyBorder="1" applyAlignment="1">
      <alignment horizontal="justify" vertical="top" wrapText="1"/>
    </xf>
    <xf numFmtId="0" fontId="46" fillId="0" borderId="15" xfId="0" applyFont="1" applyBorder="1" applyAlignment="1">
      <alignment horizontal="justify" vertical="top" wrapText="1"/>
    </xf>
    <xf numFmtId="0" fontId="48" fillId="0" borderId="0" xfId="0" applyFont="1" applyAlignment="1">
      <alignment horizontal="justify" vertical="top"/>
    </xf>
    <xf numFmtId="171" fontId="55" fillId="0" borderId="9" xfId="0" applyNumberFormat="1" applyFont="1" applyBorder="1" applyAlignment="1">
      <alignment horizontal="center" vertical="top"/>
    </xf>
    <xf numFmtId="0" fontId="52" fillId="0" borderId="0" xfId="0" applyFont="1" applyBorder="1" applyAlignment="1">
      <alignment horizontal="center" vertical="top"/>
    </xf>
    <xf numFmtId="0" fontId="52" fillId="0" borderId="21" xfId="0" applyFont="1" applyBorder="1" applyAlignment="1">
      <alignment horizontal="center" vertical="top"/>
    </xf>
    <xf numFmtId="49" fontId="47" fillId="0" borderId="0" xfId="0" applyNumberFormat="1" applyFont="1" applyAlignment="1">
      <alignment horizontal="left" vertical="top"/>
    </xf>
    <xf numFmtId="171" fontId="55" fillId="0" borderId="0" xfId="0" applyNumberFormat="1" applyFont="1" applyBorder="1" applyAlignment="1">
      <alignment horizontal="center" vertical="top"/>
    </xf>
    <xf numFmtId="0" fontId="12" fillId="0" borderId="0" xfId="0" applyFont="1" applyAlignment="1">
      <alignment horizontal="left" vertical="top"/>
    </xf>
    <xf numFmtId="0" fontId="47" fillId="0" borderId="0" xfId="0" applyFont="1" applyBorder="1" applyAlignment="1">
      <alignment horizontal="center" vertical="top"/>
    </xf>
    <xf numFmtId="49" fontId="41" fillId="0" borderId="21" xfId="0" applyNumberFormat="1" applyFont="1" applyBorder="1" applyAlignment="1">
      <alignment horizontal="center"/>
    </xf>
    <xf numFmtId="49" fontId="41" fillId="4" borderId="6" xfId="0" applyNumberFormat="1" applyFont="1" applyFill="1" applyBorder="1" applyAlignment="1">
      <alignment horizontal="center"/>
    </xf>
    <xf numFmtId="49" fontId="41" fillId="4" borderId="0" xfId="0" applyNumberFormat="1" applyFont="1" applyFill="1" applyBorder="1" applyAlignment="1">
      <alignment horizontal="center"/>
    </xf>
    <xf numFmtId="0" fontId="41" fillId="0" borderId="34" xfId="0" applyFont="1" applyFill="1" applyBorder="1" applyAlignment="1">
      <alignment horizontal="left"/>
    </xf>
    <xf numFmtId="0" fontId="41" fillId="0" borderId="23" xfId="0" applyFont="1" applyFill="1" applyBorder="1" applyAlignment="1">
      <alignment horizontal="left"/>
    </xf>
    <xf numFmtId="0" fontId="41" fillId="0" borderId="35" xfId="0" applyFont="1" applyFill="1" applyBorder="1" applyAlignment="1">
      <alignment horizontal="left"/>
    </xf>
    <xf numFmtId="0" fontId="41" fillId="0" borderId="34" xfId="0" applyFont="1" applyFill="1" applyBorder="1" applyAlignment="1">
      <alignment horizontal="left" vertical="top" wrapText="1"/>
    </xf>
    <xf numFmtId="0" fontId="41" fillId="0" borderId="23" xfId="0" applyFont="1" applyFill="1" applyBorder="1" applyAlignment="1">
      <alignment horizontal="left" vertical="top" wrapText="1"/>
    </xf>
    <xf numFmtId="0" fontId="41" fillId="0" borderId="35" xfId="0" applyFont="1" applyFill="1" applyBorder="1" applyAlignment="1">
      <alignment horizontal="left" vertical="top" wrapText="1"/>
    </xf>
    <xf numFmtId="0" fontId="38" fillId="5" borderId="10" xfId="0" applyFont="1" applyFill="1" applyBorder="1" applyAlignment="1">
      <alignment horizontal="left"/>
    </xf>
    <xf numFmtId="0" fontId="38" fillId="5" borderId="11" xfId="0" applyFont="1" applyFill="1" applyBorder="1" applyAlignment="1">
      <alignment horizontal="left"/>
    </xf>
    <xf numFmtId="0" fontId="38" fillId="5" borderId="0" xfId="0" applyFont="1" applyFill="1" applyBorder="1" applyAlignment="1">
      <alignment horizontal="left"/>
    </xf>
    <xf numFmtId="0" fontId="38" fillId="5" borderId="14" xfId="0" applyFont="1" applyFill="1" applyBorder="1" applyAlignment="1">
      <alignment horizontal="left"/>
    </xf>
    <xf numFmtId="49" fontId="38" fillId="5" borderId="21" xfId="0" applyNumberFormat="1" applyFont="1" applyFill="1" applyBorder="1" applyAlignment="1">
      <alignment horizontal="left"/>
    </xf>
    <xf numFmtId="49" fontId="38" fillId="5" borderId="15" xfId="0" applyNumberFormat="1" applyFont="1" applyFill="1" applyBorder="1" applyAlignment="1">
      <alignment horizontal="left"/>
    </xf>
    <xf numFmtId="0" fontId="38" fillId="5" borderId="0" xfId="0" applyFont="1" applyFill="1" applyBorder="1" applyAlignment="1">
      <alignment horizontal="left" vertical="center"/>
    </xf>
    <xf numFmtId="0" fontId="38" fillId="5" borderId="14" xfId="0" applyFont="1" applyFill="1" applyBorder="1" applyAlignment="1">
      <alignment horizontal="left" vertical="center"/>
    </xf>
    <xf numFmtId="3" fontId="38" fillId="5" borderId="0" xfId="0" applyNumberFormat="1" applyFont="1" applyFill="1" applyBorder="1" applyAlignment="1">
      <alignment horizontal="left"/>
    </xf>
    <xf numFmtId="3" fontId="38" fillId="5" borderId="14" xfId="0" applyNumberFormat="1" applyFont="1" applyFill="1" applyBorder="1" applyAlignment="1">
      <alignment horizontal="left"/>
    </xf>
    <xf numFmtId="0" fontId="38" fillId="5" borderId="0" xfId="0" applyFont="1" applyFill="1" applyBorder="1" applyAlignment="1">
      <alignment horizontal="left" vertical="top" wrapText="1"/>
    </xf>
    <xf numFmtId="0" fontId="41" fillId="0" borderId="34" xfId="0" applyFont="1" applyFill="1" applyBorder="1" applyAlignment="1">
      <alignment horizontal="left" vertical="center" wrapText="1"/>
    </xf>
    <xf numFmtId="0" fontId="41" fillId="0" borderId="23" xfId="0" applyFont="1" applyFill="1" applyBorder="1" applyAlignment="1">
      <alignment horizontal="left" vertical="center" wrapText="1"/>
    </xf>
    <xf numFmtId="0" fontId="41" fillId="0" borderId="35" xfId="0" applyFont="1" applyFill="1" applyBorder="1" applyAlignment="1">
      <alignment horizontal="left" vertical="center" wrapText="1"/>
    </xf>
    <xf numFmtId="0" fontId="41" fillId="0" borderId="34" xfId="0" applyFont="1" applyFill="1" applyBorder="1" applyAlignment="1">
      <alignment horizontal="left" wrapText="1"/>
    </xf>
    <xf numFmtId="0" fontId="41" fillId="0" borderId="23" xfId="0" applyFont="1" applyFill="1" applyBorder="1" applyAlignment="1">
      <alignment horizontal="left" wrapText="1"/>
    </xf>
    <xf numFmtId="0" fontId="41" fillId="0" borderId="35" xfId="0" applyFont="1" applyFill="1" applyBorder="1" applyAlignment="1">
      <alignment horizontal="left" wrapText="1"/>
    </xf>
    <xf numFmtId="49" fontId="41" fillId="4" borderId="0" xfId="0" applyNumberFormat="1" applyFont="1" applyFill="1" applyAlignment="1">
      <alignment horizontal="center"/>
    </xf>
    <xf numFmtId="49" fontId="41" fillId="0" borderId="34" xfId="0" applyNumberFormat="1" applyFont="1" applyBorder="1" applyAlignment="1">
      <alignment horizontal="center"/>
    </xf>
    <xf numFmtId="49" fontId="41" fillId="0" borderId="23" xfId="0" applyNumberFormat="1" applyFont="1" applyBorder="1" applyAlignment="1">
      <alignment horizontal="center"/>
    </xf>
    <xf numFmtId="49" fontId="41" fillId="0" borderId="35" xfId="0" applyNumberFormat="1" applyFont="1" applyBorder="1" applyAlignment="1">
      <alignment horizontal="center"/>
    </xf>
    <xf numFmtId="0" fontId="38" fillId="5" borderId="6" xfId="0" applyFont="1" applyFill="1" applyBorder="1" applyAlignment="1">
      <alignment horizontal="left"/>
    </xf>
    <xf numFmtId="0" fontId="38" fillId="5" borderId="0" xfId="0" applyFont="1" applyFill="1" applyAlignment="1">
      <alignment horizontal="left"/>
    </xf>
    <xf numFmtId="0" fontId="54" fillId="0" borderId="2" xfId="0" applyFont="1" applyBorder="1" applyAlignment="1">
      <alignment horizontal="center"/>
    </xf>
    <xf numFmtId="0" fontId="54" fillId="0" borderId="19" xfId="0" applyFont="1" applyBorder="1" applyAlignment="1">
      <alignment horizontal="center"/>
    </xf>
    <xf numFmtId="0" fontId="0" fillId="3" borderId="18" xfId="0" applyFill="1" applyBorder="1" applyAlignment="1">
      <alignment horizontal="center" vertical="center" wrapText="1"/>
    </xf>
    <xf numFmtId="0" fontId="39" fillId="0" borderId="2" xfId="0" applyFont="1" applyFill="1" applyBorder="1" applyAlignment="1">
      <alignment horizontal="left"/>
    </xf>
    <xf numFmtId="0" fontId="39" fillId="0" borderId="19" xfId="0" applyFont="1" applyFill="1" applyBorder="1" applyAlignment="1">
      <alignment horizontal="left"/>
    </xf>
    <xf numFmtId="49" fontId="59" fillId="7" borderId="0" xfId="0" applyNumberFormat="1" applyFont="1" applyFill="1" applyAlignment="1">
      <alignment horizontal="center"/>
    </xf>
    <xf numFmtId="49" fontId="59" fillId="7" borderId="0" xfId="0" applyNumberFormat="1" applyFont="1" applyFill="1" applyAlignment="1">
      <alignment horizontal="left"/>
    </xf>
    <xf numFmtId="0" fontId="33" fillId="3" borderId="0" xfId="0" applyFont="1" applyFill="1" applyAlignment="1">
      <alignment horizontal="center"/>
    </xf>
    <xf numFmtId="0" fontId="0" fillId="0" borderId="18" xfId="0" applyBorder="1" applyAlignment="1">
      <alignment horizontal="center" wrapText="1"/>
    </xf>
    <xf numFmtId="49" fontId="41" fillId="0" borderId="7" xfId="0" applyNumberFormat="1" applyFont="1" applyBorder="1" applyAlignment="1">
      <alignment horizontal="center"/>
    </xf>
    <xf numFmtId="49" fontId="41" fillId="0" borderId="14" xfId="0" applyNumberFormat="1" applyFont="1" applyBorder="1" applyAlignment="1">
      <alignment horizontal="center"/>
    </xf>
    <xf numFmtId="49" fontId="41" fillId="0" borderId="34" xfId="0" applyNumberFormat="1" applyFont="1" applyFill="1" applyBorder="1" applyAlignment="1">
      <alignment horizontal="center"/>
    </xf>
    <xf numFmtId="49" fontId="41" fillId="0" borderId="35" xfId="0" applyNumberFormat="1" applyFont="1" applyFill="1" applyBorder="1" applyAlignment="1">
      <alignment horizontal="center"/>
    </xf>
    <xf numFmtId="0" fontId="35" fillId="0" borderId="8"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15" xfId="0" applyFont="1"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33" fillId="0" borderId="0" xfId="0" applyFont="1" applyAlignment="1">
      <alignment horizontal="center"/>
    </xf>
    <xf numFmtId="0" fontId="0" fillId="0" borderId="11" xfId="0" applyBorder="1" applyAlignment="1">
      <alignment horizontal="center" vertical="center" wrapText="1"/>
    </xf>
    <xf numFmtId="0" fontId="0" fillId="0" borderId="6"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37" fillId="0" borderId="8" xfId="0" applyFont="1" applyFill="1" applyBorder="1" applyAlignment="1">
      <alignment horizontal="left" vertical="top" wrapText="1"/>
    </xf>
    <xf numFmtId="0" fontId="37" fillId="0" borderId="10" xfId="0" applyFont="1" applyFill="1" applyBorder="1" applyAlignment="1">
      <alignment horizontal="left" vertical="top" wrapText="1"/>
    </xf>
    <xf numFmtId="0" fontId="37" fillId="0" borderId="11" xfId="0" applyFont="1" applyFill="1" applyBorder="1" applyAlignment="1">
      <alignment horizontal="left" vertical="top" wrapText="1"/>
    </xf>
    <xf numFmtId="0" fontId="38" fillId="5" borderId="18" xfId="0" applyFont="1" applyFill="1" applyBorder="1" applyAlignment="1">
      <alignment horizontal="left"/>
    </xf>
    <xf numFmtId="0" fontId="38" fillId="5" borderId="21" xfId="0" applyFont="1" applyFill="1" applyBorder="1" applyAlignment="1">
      <alignment horizontal="left" wrapText="1"/>
    </xf>
    <xf numFmtId="0" fontId="33" fillId="0" borderId="0" xfId="0" applyFont="1" applyBorder="1" applyAlignment="1">
      <alignment horizontal="center" wrapText="1"/>
    </xf>
    <xf numFmtId="18" fontId="38" fillId="0" borderId="34" xfId="0" applyNumberFormat="1" applyFont="1" applyFill="1" applyBorder="1" applyAlignment="1">
      <alignment horizontal="center"/>
    </xf>
    <xf numFmtId="18" fontId="38" fillId="0" borderId="23" xfId="0" applyNumberFormat="1" applyFont="1" applyFill="1" applyBorder="1" applyAlignment="1">
      <alignment horizontal="center"/>
    </xf>
    <xf numFmtId="18" fontId="38" fillId="0" borderId="35" xfId="0" applyNumberFormat="1" applyFont="1" applyFill="1" applyBorder="1" applyAlignment="1">
      <alignment horizontal="center"/>
    </xf>
    <xf numFmtId="49" fontId="41" fillId="0" borderId="24" xfId="0" applyNumberFormat="1" applyFont="1" applyFill="1" applyBorder="1" applyAlignment="1">
      <alignment horizontal="center"/>
    </xf>
    <xf numFmtId="49" fontId="41" fillId="0" borderId="26" xfId="0" applyNumberFormat="1" applyFont="1" applyFill="1" applyBorder="1" applyAlignment="1">
      <alignment horizontal="center"/>
    </xf>
    <xf numFmtId="18" fontId="38" fillId="0" borderId="39" xfId="0" applyNumberFormat="1" applyFont="1" applyFill="1" applyBorder="1" applyAlignment="1">
      <alignment horizontal="center" vertical="center"/>
    </xf>
    <xf numFmtId="18" fontId="38" fillId="0" borderId="40" xfId="0" applyNumberFormat="1" applyFont="1" applyFill="1" applyBorder="1" applyAlignment="1">
      <alignment horizontal="center" vertical="center"/>
    </xf>
    <xf numFmtId="18" fontId="38" fillId="0" borderId="41" xfId="0" applyNumberFormat="1" applyFont="1" applyFill="1" applyBorder="1" applyAlignment="1">
      <alignment horizontal="center"/>
    </xf>
    <xf numFmtId="18" fontId="38" fillId="0" borderId="22" xfId="0" applyNumberFormat="1" applyFont="1" applyFill="1" applyBorder="1" applyAlignment="1">
      <alignment horizontal="center"/>
    </xf>
    <xf numFmtId="0" fontId="25" fillId="0" borderId="2" xfId="0" applyFont="1" applyBorder="1" applyAlignment="1">
      <alignment horizontal="center" vertical="center" wrapText="1"/>
    </xf>
    <xf numFmtId="0" fontId="25" fillId="0" borderId="19" xfId="0" applyFont="1" applyBorder="1" applyAlignment="1">
      <alignment horizontal="center" vertical="center" wrapText="1"/>
    </xf>
    <xf numFmtId="0" fontId="8" fillId="0" borderId="2" xfId="0" applyFont="1" applyBorder="1" applyAlignment="1">
      <alignment horizontal="justify" vertical="top" wrapText="1"/>
    </xf>
    <xf numFmtId="0" fontId="8" fillId="0" borderId="33" xfId="0" applyFont="1" applyBorder="1" applyAlignment="1">
      <alignment horizontal="justify" vertical="top" wrapText="1"/>
    </xf>
    <xf numFmtId="0" fontId="8" fillId="0" borderId="19" xfId="0" applyFont="1" applyBorder="1" applyAlignment="1">
      <alignment horizontal="justify" vertical="top" wrapText="1"/>
    </xf>
    <xf numFmtId="0" fontId="12" fillId="0" borderId="0" xfId="0" applyFont="1" applyAlignment="1">
      <alignment horizontal="justify" vertical="top" wrapText="1"/>
    </xf>
    <xf numFmtId="0" fontId="8" fillId="0" borderId="18" xfId="0" applyFont="1" applyBorder="1" applyAlignment="1">
      <alignment horizontal="center" vertical="top" wrapText="1"/>
    </xf>
    <xf numFmtId="0" fontId="8" fillId="0" borderId="18" xfId="0" applyFont="1" applyBorder="1" applyAlignment="1">
      <alignment horizontal="center" vertical="top"/>
    </xf>
    <xf numFmtId="0" fontId="12" fillId="0" borderId="18" xfId="0" applyFont="1" applyBorder="1" applyAlignment="1">
      <alignment horizontal="left" vertical="top" wrapText="1"/>
    </xf>
    <xf numFmtId="0" fontId="8" fillId="0" borderId="18" xfId="0" applyFont="1" applyBorder="1" applyAlignment="1">
      <alignment horizontal="left" vertical="top"/>
    </xf>
    <xf numFmtId="174" fontId="12" fillId="0" borderId="18" xfId="1" applyNumberFormat="1" applyFont="1" applyBorder="1" applyAlignment="1">
      <alignment horizontal="left" vertical="top"/>
    </xf>
    <xf numFmtId="1" fontId="25" fillId="0" borderId="18" xfId="0" applyNumberFormat="1" applyFont="1" applyBorder="1" applyAlignment="1">
      <alignment horizontal="center" vertical="center" wrapText="1"/>
    </xf>
    <xf numFmtId="0" fontId="25" fillId="0" borderId="18" xfId="0" applyFont="1" applyBorder="1" applyAlignment="1">
      <alignment horizontal="center" vertical="center" wrapText="1"/>
    </xf>
    <xf numFmtId="0" fontId="8" fillId="0" borderId="29" xfId="0" applyFont="1" applyBorder="1" applyAlignment="1">
      <alignment horizontal="left" vertical="top"/>
    </xf>
    <xf numFmtId="0" fontId="8" fillId="0" borderId="0" xfId="0" applyFont="1" applyAlignment="1">
      <alignment horizontal="justify" vertical="top"/>
    </xf>
    <xf numFmtId="49" fontId="8" fillId="0" borderId="18" xfId="0" applyNumberFormat="1" applyFont="1" applyBorder="1" applyAlignment="1">
      <alignment horizontal="center" vertical="top"/>
    </xf>
    <xf numFmtId="0" fontId="12" fillId="0" borderId="18" xfId="0" applyFont="1" applyBorder="1" applyAlignment="1">
      <alignment horizontal="left" vertical="top"/>
    </xf>
    <xf numFmtId="0" fontId="12" fillId="0" borderId="43" xfId="0" applyFont="1" applyBorder="1" applyAlignment="1">
      <alignment horizontal="center" vertical="center"/>
    </xf>
    <xf numFmtId="0" fontId="12" fillId="0" borderId="29" xfId="0" applyFont="1" applyBorder="1" applyAlignment="1">
      <alignment horizontal="center" vertical="center"/>
    </xf>
    <xf numFmtId="0" fontId="12" fillId="0" borderId="44" xfId="0" applyFont="1" applyBorder="1" applyAlignment="1">
      <alignment horizontal="center" vertical="center"/>
    </xf>
    <xf numFmtId="0" fontId="12" fillId="0" borderId="45" xfId="0" applyFont="1" applyBorder="1" applyAlignment="1">
      <alignment horizontal="center" vertical="center"/>
    </xf>
    <xf numFmtId="0" fontId="12" fillId="0" borderId="0" xfId="0" applyFont="1" applyBorder="1" applyAlignment="1">
      <alignment horizontal="center" vertical="center"/>
    </xf>
    <xf numFmtId="0" fontId="12" fillId="0" borderId="30" xfId="0" applyFont="1" applyBorder="1" applyAlignment="1">
      <alignment horizontal="center" vertical="center"/>
    </xf>
    <xf numFmtId="0" fontId="12" fillId="0" borderId="46" xfId="0" applyFont="1" applyBorder="1" applyAlignment="1">
      <alignment horizontal="center" vertical="center"/>
    </xf>
    <xf numFmtId="0" fontId="12" fillId="0" borderId="9" xfId="0" applyFont="1" applyBorder="1" applyAlignment="1">
      <alignment horizontal="center" vertical="center"/>
    </xf>
    <xf numFmtId="0" fontId="12" fillId="0" borderId="47" xfId="0" applyFont="1" applyBorder="1" applyAlignment="1">
      <alignment horizontal="center" vertical="center"/>
    </xf>
    <xf numFmtId="0" fontId="8" fillId="0" borderId="0" xfId="0" applyFont="1" applyAlignment="1">
      <alignment horizontal="left" vertical="top" wrapText="1"/>
    </xf>
    <xf numFmtId="0" fontId="12" fillId="0" borderId="0" xfId="0" applyFont="1" applyAlignment="1">
      <alignment horizontal="left" vertical="top" wrapText="1"/>
    </xf>
    <xf numFmtId="0" fontId="28" fillId="0" borderId="18" xfId="0" applyFont="1" applyBorder="1" applyAlignment="1">
      <alignment horizontal="center" vertical="center" wrapText="1"/>
    </xf>
    <xf numFmtId="0" fontId="29" fillId="0" borderId="9" xfId="0" applyFont="1" applyBorder="1" applyAlignment="1">
      <alignment horizontal="left" vertical="top" wrapText="1"/>
    </xf>
    <xf numFmtId="166" fontId="29" fillId="0" borderId="9" xfId="0" applyNumberFormat="1" applyFont="1" applyFill="1" applyBorder="1" applyAlignment="1">
      <alignment horizontal="center" vertical="center"/>
    </xf>
    <xf numFmtId="0" fontId="12" fillId="0" borderId="0" xfId="0" applyFont="1" applyAlignment="1">
      <alignment horizontal="justify" vertical="top"/>
    </xf>
    <xf numFmtId="0" fontId="63" fillId="0" borderId="0" xfId="0" applyFont="1" applyAlignment="1">
      <alignment horizontal="justify" vertical="top"/>
    </xf>
    <xf numFmtId="0" fontId="63" fillId="0" borderId="0" xfId="0" applyFont="1" applyAlignment="1">
      <alignment horizontal="left" vertical="top"/>
    </xf>
    <xf numFmtId="0" fontId="98" fillId="0" borderId="0" xfId="0" applyFont="1" applyAlignment="1">
      <alignment horizontal="left" vertical="top" wrapText="1"/>
    </xf>
    <xf numFmtId="9" fontId="12" fillId="0" borderId="18" xfId="0" applyNumberFormat="1" applyFont="1" applyBorder="1" applyAlignment="1">
      <alignment horizontal="center" vertical="top"/>
    </xf>
    <xf numFmtId="0" fontId="12" fillId="0" borderId="18" xfId="0" applyFont="1" applyBorder="1" applyAlignment="1">
      <alignment horizontal="center" vertical="top"/>
    </xf>
    <xf numFmtId="0" fontId="25" fillId="0" borderId="18" xfId="0" applyFont="1" applyBorder="1" applyAlignment="1">
      <alignment horizontal="left" vertical="center" wrapText="1"/>
    </xf>
    <xf numFmtId="0" fontId="8" fillId="0" borderId="0" xfId="0" applyFont="1" applyAlignment="1">
      <alignment horizontal="left" vertical="top"/>
    </xf>
    <xf numFmtId="0" fontId="8" fillId="0" borderId="0" xfId="0" applyFont="1" applyAlignment="1">
      <alignment horizontal="justify" vertical="top" wrapText="1"/>
    </xf>
    <xf numFmtId="0" fontId="24" fillId="0" borderId="18" xfId="0" applyFont="1" applyBorder="1" applyAlignment="1">
      <alignment horizontal="center" vertical="top"/>
    </xf>
    <xf numFmtId="0" fontId="24" fillId="0" borderId="18" xfId="0" applyFont="1" applyBorder="1" applyAlignment="1">
      <alignment horizontal="center" vertical="center"/>
    </xf>
    <xf numFmtId="0" fontId="24" fillId="0" borderId="18" xfId="0" applyFont="1" applyBorder="1" applyAlignment="1">
      <alignment horizontal="center" vertical="center" wrapText="1"/>
    </xf>
    <xf numFmtId="0" fontId="24" fillId="0" borderId="18" xfId="0" applyFont="1" applyBorder="1" applyAlignment="1">
      <alignment horizontal="left" vertical="center"/>
    </xf>
    <xf numFmtId="0" fontId="8" fillId="0" borderId="0" xfId="0" applyFont="1" applyAlignment="1">
      <alignment horizontal="center" vertical="center"/>
    </xf>
    <xf numFmtId="171" fontId="8" fillId="0" borderId="0" xfId="0" applyNumberFormat="1" applyFont="1" applyAlignment="1">
      <alignment horizontal="center" vertical="top"/>
    </xf>
    <xf numFmtId="0" fontId="12" fillId="0" borderId="0" xfId="0" applyFont="1" applyAlignment="1">
      <alignment horizontal="center" vertical="top"/>
    </xf>
    <xf numFmtId="0" fontId="12" fillId="0" borderId="41" xfId="0" applyFont="1" applyBorder="1" applyAlignment="1">
      <alignment horizontal="left" vertical="center" wrapText="1"/>
    </xf>
    <xf numFmtId="0" fontId="12" fillId="0" borderId="42" xfId="0" applyFont="1" applyBorder="1" applyAlignment="1">
      <alignment horizontal="left" vertical="center" wrapText="1"/>
    </xf>
    <xf numFmtId="0" fontId="12" fillId="0" borderId="22" xfId="0" applyFont="1" applyBorder="1" applyAlignment="1">
      <alignment horizontal="left" vertical="center" wrapText="1"/>
    </xf>
    <xf numFmtId="168" fontId="12" fillId="0" borderId="8" xfId="0" applyNumberFormat="1" applyFont="1" applyBorder="1" applyAlignment="1">
      <alignment horizontal="center" vertical="center" wrapText="1"/>
    </xf>
    <xf numFmtId="168" fontId="12" fillId="0" borderId="10" xfId="0" applyNumberFormat="1" applyFont="1" applyBorder="1" applyAlignment="1">
      <alignment horizontal="center" vertical="center" wrapText="1"/>
    </xf>
    <xf numFmtId="168" fontId="12" fillId="0" borderId="11" xfId="0" applyNumberFormat="1" applyFont="1" applyBorder="1" applyAlignment="1">
      <alignment horizontal="center" vertical="center" wrapText="1"/>
    </xf>
    <xf numFmtId="168" fontId="12" fillId="0" borderId="7" xfId="0" applyNumberFormat="1" applyFont="1" applyBorder="1" applyAlignment="1">
      <alignment horizontal="center" vertical="center" wrapText="1"/>
    </xf>
    <xf numFmtId="168" fontId="12" fillId="0" borderId="21" xfId="0" applyNumberFormat="1" applyFont="1" applyBorder="1" applyAlignment="1">
      <alignment horizontal="center" vertical="center" wrapText="1"/>
    </xf>
    <xf numFmtId="168" fontId="12" fillId="0" borderId="15" xfId="0" applyNumberFormat="1" applyFont="1" applyBorder="1" applyAlignment="1">
      <alignment horizontal="center" vertical="center" wrapText="1"/>
    </xf>
    <xf numFmtId="0" fontId="8" fillId="0" borderId="8"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6"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5" xfId="0" applyFont="1" applyBorder="1" applyAlignment="1">
      <alignment horizontal="center" vertical="center" wrapText="1"/>
    </xf>
    <xf numFmtId="0" fontId="12" fillId="0" borderId="36" xfId="0" applyFont="1" applyBorder="1" applyAlignment="1">
      <alignment horizontal="left" vertical="center" wrapText="1"/>
    </xf>
    <xf numFmtId="0" fontId="12" fillId="0" borderId="37" xfId="0" applyFont="1" applyBorder="1" applyAlignment="1">
      <alignment horizontal="left" vertical="center" wrapText="1"/>
    </xf>
    <xf numFmtId="0" fontId="12" fillId="0" borderId="38" xfId="0" applyFont="1" applyBorder="1" applyAlignment="1">
      <alignment horizontal="left" vertical="center" wrapText="1"/>
    </xf>
    <xf numFmtId="0" fontId="25" fillId="0" borderId="33"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8" xfId="0" applyFont="1" applyBorder="1" applyAlignment="1">
      <alignment horizontal="left" vertical="center" wrapText="1"/>
    </xf>
    <xf numFmtId="0" fontId="12" fillId="0" borderId="10" xfId="0" applyFont="1" applyBorder="1" applyAlignment="1">
      <alignment horizontal="left" vertical="center" wrapText="1"/>
    </xf>
    <xf numFmtId="0" fontId="12" fillId="0" borderId="11" xfId="0" applyFont="1" applyBorder="1" applyAlignment="1">
      <alignment horizontal="left" vertical="center" wrapText="1"/>
    </xf>
    <xf numFmtId="0" fontId="12" fillId="0" borderId="7" xfId="0" applyFont="1" applyBorder="1" applyAlignment="1">
      <alignment horizontal="left" vertical="center" wrapText="1"/>
    </xf>
    <xf numFmtId="0" fontId="12" fillId="0" borderId="21" xfId="0" applyFont="1" applyBorder="1" applyAlignment="1">
      <alignment horizontal="left" vertical="center" wrapText="1"/>
    </xf>
    <xf numFmtId="0" fontId="12" fillId="0" borderId="15" xfId="0" applyFont="1" applyBorder="1" applyAlignment="1">
      <alignment horizontal="left" vertical="center" wrapText="1"/>
    </xf>
    <xf numFmtId="0" fontId="12" fillId="0" borderId="8" xfId="0" applyFont="1" applyBorder="1" applyAlignment="1">
      <alignment vertical="center" wrapText="1"/>
    </xf>
    <xf numFmtId="0" fontId="12" fillId="0" borderId="10" xfId="0" applyFont="1" applyBorder="1" applyAlignment="1">
      <alignment vertical="center" wrapText="1"/>
    </xf>
    <xf numFmtId="0" fontId="12" fillId="0" borderId="11" xfId="0" applyFont="1" applyBorder="1" applyAlignment="1">
      <alignment vertical="center" wrapText="1"/>
    </xf>
    <xf numFmtId="0" fontId="12" fillId="0" borderId="7" xfId="0" applyFont="1" applyBorder="1" applyAlignment="1">
      <alignment vertical="center" wrapText="1"/>
    </xf>
    <xf numFmtId="0" fontId="12" fillId="0" borderId="21" xfId="0" applyFont="1" applyBorder="1" applyAlignment="1">
      <alignment vertical="center" wrapText="1"/>
    </xf>
    <xf numFmtId="0" fontId="12" fillId="0" borderId="15" xfId="0" applyFont="1" applyBorder="1" applyAlignment="1">
      <alignment vertical="center" wrapText="1"/>
    </xf>
    <xf numFmtId="0" fontId="8" fillId="0" borderId="0" xfId="0" applyFont="1" applyBorder="1" applyAlignment="1">
      <alignment horizontal="justify" vertical="top" wrapText="1"/>
    </xf>
    <xf numFmtId="0" fontId="36" fillId="0" borderId="29" xfId="0" applyFont="1" applyBorder="1" applyAlignment="1">
      <alignment horizontal="center"/>
    </xf>
    <xf numFmtId="0" fontId="36" fillId="0" borderId="44" xfId="0" applyFont="1" applyBorder="1" applyAlignment="1">
      <alignment horizontal="center"/>
    </xf>
    <xf numFmtId="0" fontId="8" fillId="0" borderId="2" xfId="0" applyFont="1" applyBorder="1" applyAlignment="1">
      <alignment horizontal="center" vertical="top"/>
    </xf>
    <xf numFmtId="0" fontId="8" fillId="0" borderId="33" xfId="0" applyFont="1" applyBorder="1" applyAlignment="1">
      <alignment horizontal="center" vertical="top"/>
    </xf>
    <xf numFmtId="0" fontId="8" fillId="0" borderId="19" xfId="0" applyFont="1" applyBorder="1" applyAlignment="1">
      <alignment horizontal="center" vertical="top"/>
    </xf>
    <xf numFmtId="0" fontId="12" fillId="0" borderId="2" xfId="0" applyFont="1" applyBorder="1" applyAlignment="1">
      <alignment horizontal="left" vertical="top" wrapText="1"/>
    </xf>
    <xf numFmtId="0" fontId="12" fillId="0" borderId="33" xfId="0" applyFont="1" applyBorder="1" applyAlignment="1">
      <alignment horizontal="left" vertical="top" wrapText="1"/>
    </xf>
    <xf numFmtId="0" fontId="12" fillId="0" borderId="19" xfId="0" applyFont="1" applyBorder="1" applyAlignment="1">
      <alignment horizontal="left" vertical="top" wrapText="1"/>
    </xf>
    <xf numFmtId="0" fontId="12" fillId="0" borderId="6"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8" xfId="0" applyFont="1" applyBorder="1" applyAlignment="1">
      <alignment horizontal="left" vertical="center"/>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12" fillId="0" borderId="7" xfId="0" applyFont="1" applyBorder="1" applyAlignment="1">
      <alignment horizontal="left" vertical="center"/>
    </xf>
    <xf numFmtId="0" fontId="12" fillId="0" borderId="21" xfId="0" applyFont="1" applyBorder="1" applyAlignment="1">
      <alignment horizontal="left" vertical="center"/>
    </xf>
    <xf numFmtId="0" fontId="12" fillId="0" borderId="15" xfId="0" applyFont="1" applyBorder="1" applyAlignment="1">
      <alignment horizontal="left" vertical="center"/>
    </xf>
    <xf numFmtId="0" fontId="12" fillId="0" borderId="39" xfId="0" applyFont="1" applyBorder="1" applyAlignment="1">
      <alignment horizontal="left" vertical="center" wrapText="1"/>
    </xf>
    <xf numFmtId="0" fontId="12" fillId="0" borderId="33" xfId="0" applyFont="1" applyBorder="1" applyAlignment="1">
      <alignment horizontal="left" vertical="center" wrapText="1"/>
    </xf>
    <xf numFmtId="0" fontId="12" fillId="0" borderId="40" xfId="0" applyFont="1" applyBorder="1" applyAlignment="1">
      <alignment horizontal="left" vertical="center" wrapText="1"/>
    </xf>
    <xf numFmtId="0" fontId="33" fillId="0" borderId="2" xfId="0" applyFont="1" applyBorder="1" applyAlignment="1">
      <alignment horizontal="center"/>
    </xf>
    <xf numFmtId="0" fontId="33" fillId="0" borderId="33" xfId="0" applyFont="1" applyBorder="1" applyAlignment="1">
      <alignment horizontal="center"/>
    </xf>
    <xf numFmtId="0" fontId="33" fillId="0" borderId="19" xfId="0" applyFont="1" applyBorder="1" applyAlignment="1">
      <alignment horizontal="center"/>
    </xf>
    <xf numFmtId="0" fontId="60" fillId="0" borderId="0" xfId="0" applyFont="1" applyAlignment="1">
      <alignment horizontal="center" vertical="center"/>
    </xf>
    <xf numFmtId="0" fontId="33" fillId="0" borderId="2" xfId="0" applyFont="1" applyBorder="1" applyAlignment="1">
      <alignment horizontal="left"/>
    </xf>
    <xf numFmtId="0" fontId="33" fillId="0" borderId="33" xfId="0" applyFont="1" applyBorder="1" applyAlignment="1">
      <alignment horizontal="left"/>
    </xf>
    <xf numFmtId="0" fontId="33" fillId="0" borderId="19" xfId="0" applyFont="1" applyBorder="1" applyAlignment="1">
      <alignment horizontal="left"/>
    </xf>
    <xf numFmtId="0" fontId="33" fillId="0" borderId="0" xfId="0" applyFont="1" applyAlignment="1">
      <alignment horizontal="left" wrapText="1"/>
    </xf>
    <xf numFmtId="3" fontId="24" fillId="0" borderId="2" xfId="0" applyNumberFormat="1" applyFont="1" applyBorder="1" applyAlignment="1">
      <alignment horizontal="center" vertical="center"/>
    </xf>
    <xf numFmtId="0" fontId="24" fillId="0" borderId="19" xfId="0" applyFont="1" applyBorder="1" applyAlignment="1">
      <alignment horizontal="center" vertical="center"/>
    </xf>
    <xf numFmtId="18" fontId="23" fillId="0" borderId="2" xfId="0" applyNumberFormat="1" applyFont="1" applyBorder="1" applyAlignment="1">
      <alignment horizontal="center"/>
    </xf>
    <xf numFmtId="0" fontId="23" fillId="0" borderId="19" xfId="0" applyFont="1" applyBorder="1" applyAlignment="1">
      <alignment horizontal="center"/>
    </xf>
    <xf numFmtId="0" fontId="23" fillId="9" borderId="18" xfId="0" applyFont="1" applyFill="1" applyBorder="1" applyAlignment="1">
      <alignment horizontal="center"/>
    </xf>
    <xf numFmtId="0" fontId="23" fillId="0" borderId="18" xfId="0" applyFont="1" applyBorder="1" applyAlignment="1">
      <alignment horizontal="center"/>
    </xf>
    <xf numFmtId="3" fontId="24" fillId="0" borderId="2" xfId="0" applyNumberFormat="1" applyFont="1" applyBorder="1" applyAlignment="1">
      <alignment horizontal="center" vertical="center" wrapText="1"/>
    </xf>
    <xf numFmtId="0" fontId="24" fillId="0" borderId="19" xfId="0" applyFont="1" applyBorder="1" applyAlignment="1">
      <alignment horizontal="center" vertical="center" wrapText="1"/>
    </xf>
    <xf numFmtId="18" fontId="24" fillId="0" borderId="2" xfId="0" applyNumberFormat="1" applyFont="1" applyBorder="1" applyAlignment="1">
      <alignment horizontal="center" vertical="center"/>
    </xf>
    <xf numFmtId="0" fontId="25" fillId="0" borderId="0" xfId="0" applyFont="1" applyAlignment="1">
      <alignment horizontal="justify" vertical="center" wrapText="1"/>
    </xf>
    <xf numFmtId="0" fontId="71" fillId="0" borderId="0" xfId="0" applyFont="1" applyAlignment="1">
      <alignment horizontal="center" vertical="center"/>
    </xf>
    <xf numFmtId="14" fontId="22" fillId="0" borderId="0" xfId="0" applyNumberFormat="1" applyFont="1" applyAlignment="1">
      <alignment horizontal="center" wrapText="1"/>
    </xf>
    <xf numFmtId="0" fontId="23" fillId="9" borderId="2" xfId="0" applyFont="1" applyFill="1" applyBorder="1" applyAlignment="1">
      <alignment horizontal="center"/>
    </xf>
    <xf numFmtId="0" fontId="23" fillId="9" borderId="19" xfId="0" applyFont="1" applyFill="1" applyBorder="1" applyAlignment="1">
      <alignment horizontal="center"/>
    </xf>
    <xf numFmtId="0" fontId="23" fillId="9" borderId="2" xfId="0" applyFont="1" applyFill="1" applyBorder="1" applyAlignment="1">
      <alignment horizontal="center" wrapText="1"/>
    </xf>
    <xf numFmtId="0" fontId="23" fillId="9" borderId="19" xfId="0" applyFont="1" applyFill="1" applyBorder="1" applyAlignment="1">
      <alignment horizontal="center" wrapText="1"/>
    </xf>
    <xf numFmtId="0" fontId="12" fillId="0" borderId="34" xfId="0" applyFont="1" applyBorder="1" applyAlignment="1">
      <alignment horizontal="center" vertical="top"/>
    </xf>
    <xf numFmtId="0" fontId="12" fillId="0" borderId="23" xfId="0" applyFont="1" applyBorder="1" applyAlignment="1">
      <alignment horizontal="center" vertical="top"/>
    </xf>
    <xf numFmtId="0" fontId="12" fillId="0" borderId="35" xfId="0" applyFont="1" applyBorder="1" applyAlignment="1">
      <alignment horizontal="center" vertical="top"/>
    </xf>
    <xf numFmtId="0" fontId="8" fillId="5" borderId="34" xfId="0" applyFont="1" applyFill="1" applyBorder="1" applyAlignment="1">
      <alignment horizontal="center" vertical="top"/>
    </xf>
    <xf numFmtId="0" fontId="8" fillId="5" borderId="23" xfId="0" applyFont="1" applyFill="1" applyBorder="1" applyAlignment="1">
      <alignment horizontal="center" vertical="top"/>
    </xf>
    <xf numFmtId="0" fontId="8" fillId="5" borderId="35" xfId="0" applyFont="1" applyFill="1" applyBorder="1" applyAlignment="1">
      <alignment horizontal="center" vertical="top"/>
    </xf>
    <xf numFmtId="0" fontId="8" fillId="0" borderId="0" xfId="0" applyFont="1" applyAlignment="1">
      <alignment horizontal="center" vertical="top"/>
    </xf>
    <xf numFmtId="0" fontId="12" fillId="0" borderId="34" xfId="0" applyFont="1" applyBorder="1" applyAlignment="1">
      <alignment horizontal="left" vertical="top" wrapText="1"/>
    </xf>
    <xf numFmtId="0" fontId="12" fillId="0" borderId="23" xfId="0" applyFont="1" applyBorder="1" applyAlignment="1">
      <alignment horizontal="left" vertical="top" wrapText="1"/>
    </xf>
    <xf numFmtId="0" fontId="12" fillId="0" borderId="35" xfId="0" applyFont="1" applyBorder="1" applyAlignment="1">
      <alignment horizontal="left" vertical="top" wrapText="1"/>
    </xf>
    <xf numFmtId="0" fontId="12" fillId="5" borderId="34" xfId="0" applyFont="1" applyFill="1" applyBorder="1" applyAlignment="1">
      <alignment horizontal="center" vertical="top"/>
    </xf>
    <xf numFmtId="0" fontId="12" fillId="5" borderId="23" xfId="0" applyFont="1" applyFill="1" applyBorder="1" applyAlignment="1">
      <alignment horizontal="center" vertical="top"/>
    </xf>
    <xf numFmtId="0" fontId="12" fillId="5" borderId="35" xfId="0" applyFont="1" applyFill="1" applyBorder="1" applyAlignment="1">
      <alignment horizontal="center" vertical="top"/>
    </xf>
    <xf numFmtId="0" fontId="8" fillId="0" borderId="34" xfId="0" applyFont="1" applyBorder="1" applyAlignment="1">
      <alignment horizontal="center" vertical="top"/>
    </xf>
    <xf numFmtId="0" fontId="8" fillId="0" borderId="23" xfId="0" applyFont="1" applyBorder="1" applyAlignment="1">
      <alignment horizontal="center" vertical="top"/>
    </xf>
    <xf numFmtId="0" fontId="8" fillId="0" borderId="35" xfId="0" applyFont="1" applyBorder="1" applyAlignment="1">
      <alignment horizontal="center" vertical="top"/>
    </xf>
    <xf numFmtId="0" fontId="12" fillId="0" borderId="34" xfId="0" applyFont="1" applyFill="1" applyBorder="1" applyAlignment="1">
      <alignment horizontal="center" vertical="top"/>
    </xf>
    <xf numFmtId="0" fontId="12" fillId="0" borderId="23" xfId="0" applyFont="1" applyFill="1" applyBorder="1" applyAlignment="1">
      <alignment horizontal="center" vertical="top"/>
    </xf>
    <xf numFmtId="0" fontId="12" fillId="0" borderId="35" xfId="0" applyFont="1" applyFill="1" applyBorder="1" applyAlignment="1">
      <alignment horizontal="center" vertical="top"/>
    </xf>
    <xf numFmtId="0" fontId="8" fillId="0" borderId="34"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4" xfId="0" applyFont="1" applyBorder="1" applyAlignment="1">
      <alignment horizontal="center" vertical="top" wrapText="1"/>
    </xf>
    <xf numFmtId="0" fontId="8" fillId="0" borderId="23" xfId="0" applyFont="1" applyBorder="1" applyAlignment="1">
      <alignment horizontal="center" vertical="top" wrapText="1"/>
    </xf>
    <xf numFmtId="0" fontId="8" fillId="0" borderId="35" xfId="0" applyFont="1" applyBorder="1" applyAlignment="1">
      <alignment horizontal="center" vertical="top" wrapText="1"/>
    </xf>
    <xf numFmtId="3" fontId="8" fillId="0" borderId="8" xfId="0" applyNumberFormat="1" applyFont="1" applyBorder="1" applyAlignment="1">
      <alignment horizontal="center" vertical="top"/>
    </xf>
    <xf numFmtId="0" fontId="8" fillId="0" borderId="10" xfId="0" applyFont="1" applyBorder="1" applyAlignment="1">
      <alignment horizontal="center" vertical="top"/>
    </xf>
    <xf numFmtId="0" fontId="8" fillId="0" borderId="11" xfId="0" applyFont="1" applyBorder="1" applyAlignment="1">
      <alignment horizontal="center" vertical="top"/>
    </xf>
    <xf numFmtId="0" fontId="8" fillId="0" borderId="7" xfId="0" applyFont="1" applyBorder="1" applyAlignment="1">
      <alignment horizontal="center" vertical="top"/>
    </xf>
    <xf numFmtId="0" fontId="8" fillId="0" borderId="21" xfId="0" applyFont="1" applyBorder="1" applyAlignment="1">
      <alignment horizontal="center" vertical="top"/>
    </xf>
    <xf numFmtId="0" fontId="8" fillId="0" borderId="15" xfId="0" applyFont="1" applyBorder="1" applyAlignment="1">
      <alignment horizontal="center" vertical="top"/>
    </xf>
    <xf numFmtId="0" fontId="12" fillId="0" borderId="8" xfId="0" applyFont="1" applyBorder="1" applyAlignment="1">
      <alignment horizontal="justify" vertical="top" wrapText="1"/>
    </xf>
    <xf numFmtId="0" fontId="12" fillId="0" borderId="10" xfId="0" applyFont="1" applyBorder="1" applyAlignment="1">
      <alignment horizontal="justify" vertical="top" wrapText="1"/>
    </xf>
    <xf numFmtId="0" fontId="12" fillId="0" borderId="11" xfId="0" applyFont="1" applyBorder="1" applyAlignment="1">
      <alignment horizontal="justify" vertical="top" wrapText="1"/>
    </xf>
    <xf numFmtId="0" fontId="12" fillId="0" borderId="7" xfId="0" applyFont="1" applyBorder="1" applyAlignment="1">
      <alignment horizontal="justify" vertical="top" wrapText="1"/>
    </xf>
    <xf numFmtId="0" fontId="12" fillId="0" borderId="21" xfId="0" applyFont="1" applyBorder="1" applyAlignment="1">
      <alignment horizontal="justify" vertical="top" wrapText="1"/>
    </xf>
    <xf numFmtId="0" fontId="12" fillId="0" borderId="15" xfId="0" applyFont="1" applyBorder="1" applyAlignment="1">
      <alignment horizontal="justify" vertical="top" wrapText="1"/>
    </xf>
    <xf numFmtId="0" fontId="12" fillId="0" borderId="8" xfId="0" applyFont="1" applyBorder="1" applyAlignment="1">
      <alignment horizontal="center" vertical="top"/>
    </xf>
    <xf numFmtId="0" fontId="12" fillId="0" borderId="10" xfId="0" applyFont="1" applyBorder="1" applyAlignment="1">
      <alignment horizontal="center" vertical="top"/>
    </xf>
    <xf numFmtId="0" fontId="12" fillId="0" borderId="11" xfId="0" applyFont="1" applyBorder="1" applyAlignment="1">
      <alignment horizontal="center" vertical="top"/>
    </xf>
    <xf numFmtId="0" fontId="12" fillId="0" borderId="7" xfId="0" applyFont="1" applyBorder="1" applyAlignment="1">
      <alignment horizontal="center" vertical="top"/>
    </xf>
    <xf numFmtId="0" fontId="12" fillId="0" borderId="21" xfId="0" applyFont="1" applyBorder="1" applyAlignment="1">
      <alignment horizontal="center" vertical="top"/>
    </xf>
    <xf numFmtId="0" fontId="12" fillId="0" borderId="15" xfId="0" applyFont="1" applyBorder="1" applyAlignment="1">
      <alignment horizontal="center" vertical="top"/>
    </xf>
    <xf numFmtId="0" fontId="8" fillId="5" borderId="8" xfId="0" applyFont="1" applyFill="1" applyBorder="1" applyAlignment="1">
      <alignment horizontal="center" vertical="top"/>
    </xf>
    <xf numFmtId="0" fontId="8" fillId="5" borderId="10" xfId="0" applyFont="1" applyFill="1" applyBorder="1" applyAlignment="1">
      <alignment horizontal="center" vertical="top"/>
    </xf>
    <xf numFmtId="0" fontId="8" fillId="5" borderId="11" xfId="0" applyFont="1" applyFill="1" applyBorder="1" applyAlignment="1">
      <alignment horizontal="center" vertical="top"/>
    </xf>
    <xf numFmtId="0" fontId="8" fillId="5" borderId="7" xfId="0" applyFont="1" applyFill="1" applyBorder="1" applyAlignment="1">
      <alignment horizontal="center" vertical="top"/>
    </xf>
    <xf numFmtId="0" fontId="8" fillId="5" borderId="21" xfId="0" applyFont="1" applyFill="1" applyBorder="1" applyAlignment="1">
      <alignment horizontal="center" vertical="top"/>
    </xf>
    <xf numFmtId="0" fontId="8" fillId="5" borderId="15" xfId="0" applyFont="1" applyFill="1" applyBorder="1" applyAlignment="1">
      <alignment horizontal="center" vertical="top"/>
    </xf>
    <xf numFmtId="0" fontId="8" fillId="0" borderId="0" xfId="0" applyFont="1" applyBorder="1" applyAlignment="1">
      <alignment horizontal="center" vertical="top"/>
    </xf>
    <xf numFmtId="0" fontId="8" fillId="0" borderId="0" xfId="0" applyFont="1" applyBorder="1" applyAlignment="1">
      <alignment horizontal="left" vertical="top" wrapText="1"/>
    </xf>
    <xf numFmtId="0" fontId="8" fillId="0" borderId="6" xfId="0" applyFont="1" applyBorder="1" applyAlignment="1">
      <alignment horizontal="left" vertical="top" wrapText="1"/>
    </xf>
    <xf numFmtId="0" fontId="12" fillId="0" borderId="0" xfId="0" applyFont="1" applyAlignment="1">
      <alignment horizontal="right" vertical="top"/>
    </xf>
    <xf numFmtId="0" fontId="8" fillId="0" borderId="6" xfId="0" applyFont="1" applyBorder="1" applyAlignment="1">
      <alignment horizontal="left" vertical="top"/>
    </xf>
    <xf numFmtId="0" fontId="8" fillId="0" borderId="0" xfId="0" applyFont="1" applyBorder="1" applyAlignment="1">
      <alignment horizontal="left" vertical="top"/>
    </xf>
    <xf numFmtId="171" fontId="8" fillId="0" borderId="0" xfId="0" applyNumberFormat="1" applyFont="1" applyAlignment="1">
      <alignment horizontal="left" vertical="top"/>
    </xf>
    <xf numFmtId="0" fontId="8" fillId="0" borderId="48" xfId="0" applyFont="1" applyBorder="1" applyAlignment="1">
      <alignment horizontal="center" vertical="top"/>
    </xf>
    <xf numFmtId="0" fontId="8" fillId="0" borderId="49" xfId="0" applyFont="1" applyBorder="1" applyAlignment="1">
      <alignment horizontal="center" vertical="top"/>
    </xf>
    <xf numFmtId="0" fontId="8" fillId="0" borderId="50" xfId="0" applyFont="1" applyBorder="1" applyAlignment="1">
      <alignment horizontal="center" vertical="top"/>
    </xf>
    <xf numFmtId="0" fontId="8" fillId="0" borderId="7" xfId="0" applyFont="1" applyBorder="1" applyAlignment="1">
      <alignment horizontal="center" vertical="top" wrapText="1"/>
    </xf>
    <xf numFmtId="0" fontId="8" fillId="0" borderId="21" xfId="0" applyFont="1" applyBorder="1" applyAlignment="1">
      <alignment horizontal="center" vertical="top" wrapText="1"/>
    </xf>
    <xf numFmtId="0" fontId="8" fillId="0" borderId="15" xfId="0" applyFont="1" applyBorder="1" applyAlignment="1">
      <alignment horizontal="center" vertical="top" wrapText="1"/>
    </xf>
    <xf numFmtId="0" fontId="8" fillId="5" borderId="8" xfId="0" applyFont="1" applyFill="1" applyBorder="1" applyAlignment="1">
      <alignment horizontal="center" vertical="center"/>
    </xf>
    <xf numFmtId="0" fontId="8" fillId="5" borderId="10"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21" xfId="0" applyFont="1" applyFill="1" applyBorder="1" applyAlignment="1">
      <alignment horizontal="center" vertical="center"/>
    </xf>
    <xf numFmtId="0" fontId="8" fillId="5" borderId="15" xfId="0" applyFont="1" applyFill="1" applyBorder="1" applyAlignment="1">
      <alignment horizontal="center" vertical="center"/>
    </xf>
    <xf numFmtId="166" fontId="29" fillId="0" borderId="8" xfId="0" applyNumberFormat="1" applyFont="1" applyFill="1" applyBorder="1" applyAlignment="1">
      <alignment horizontal="center" vertical="center"/>
    </xf>
    <xf numFmtId="166" fontId="29" fillId="0" borderId="10" xfId="0" applyNumberFormat="1" applyFont="1" applyFill="1" applyBorder="1" applyAlignment="1">
      <alignment horizontal="center" vertical="center"/>
    </xf>
    <xf numFmtId="166" fontId="29" fillId="0" borderId="11" xfId="0" applyNumberFormat="1" applyFont="1" applyFill="1" applyBorder="1" applyAlignment="1">
      <alignment horizontal="center" vertical="center"/>
    </xf>
    <xf numFmtId="166" fontId="29" fillId="0" borderId="51" xfId="0" applyNumberFormat="1" applyFont="1" applyFill="1" applyBorder="1" applyAlignment="1">
      <alignment horizontal="center" vertical="center"/>
    </xf>
    <xf numFmtId="166" fontId="29" fillId="0" borderId="52" xfId="0" applyNumberFormat="1" applyFont="1" applyFill="1" applyBorder="1" applyAlignment="1">
      <alignment horizontal="center" vertical="center"/>
    </xf>
    <xf numFmtId="0" fontId="43" fillId="0" borderId="34" xfId="0" applyFont="1" applyBorder="1" applyAlignment="1">
      <alignment horizontal="left" vertical="top" wrapText="1"/>
    </xf>
    <xf numFmtId="0" fontId="43" fillId="0" borderId="23" xfId="0" applyFont="1" applyBorder="1" applyAlignment="1">
      <alignment horizontal="left" vertical="top" wrapText="1"/>
    </xf>
    <xf numFmtId="0" fontId="43" fillId="0" borderId="35" xfId="0" applyFont="1" applyBorder="1" applyAlignment="1">
      <alignment horizontal="left" vertical="top" wrapText="1"/>
    </xf>
    <xf numFmtId="0" fontId="8" fillId="0" borderId="0" xfId="0" applyFont="1" applyBorder="1" applyAlignment="1">
      <alignment horizontal="center" vertical="top" wrapText="1"/>
    </xf>
    <xf numFmtId="0" fontId="67" fillId="0" borderId="0" xfId="0" applyFont="1" applyBorder="1" applyAlignment="1">
      <alignment horizontal="center" wrapText="1"/>
    </xf>
    <xf numFmtId="0" fontId="77" fillId="0" borderId="0" xfId="0" applyFont="1" applyBorder="1" applyAlignment="1">
      <alignment horizontal="justify" vertical="center" wrapText="1"/>
    </xf>
    <xf numFmtId="0" fontId="28" fillId="0" borderId="0" xfId="0" applyFont="1" applyBorder="1" applyAlignment="1">
      <alignment horizontal="justify" vertical="center" wrapText="1"/>
    </xf>
    <xf numFmtId="0" fontId="72" fillId="0" borderId="0" xfId="0" applyFont="1" applyBorder="1" applyAlignment="1">
      <alignment horizontal="justify" wrapText="1"/>
    </xf>
    <xf numFmtId="14" fontId="28" fillId="0" borderId="0" xfId="0" applyNumberFormat="1" applyFont="1" applyBorder="1" applyAlignment="1">
      <alignment horizontal="justify" vertical="center" wrapText="1"/>
    </xf>
    <xf numFmtId="0" fontId="28" fillId="0" borderId="0" xfId="0" applyFont="1" applyBorder="1" applyAlignment="1">
      <alignment horizontal="left" wrapText="1"/>
    </xf>
    <xf numFmtId="0" fontId="29" fillId="0" borderId="29" xfId="0" applyFont="1" applyBorder="1" applyAlignment="1">
      <alignment horizontal="left" vertical="top"/>
    </xf>
    <xf numFmtId="0" fontId="29" fillId="0" borderId="0" xfId="0" applyFont="1" applyAlignment="1">
      <alignment horizontal="center" vertical="top"/>
    </xf>
    <xf numFmtId="0" fontId="73" fillId="0" borderId="0" xfId="0" applyFont="1" applyAlignment="1">
      <alignment horizontal="justify" vertical="top"/>
    </xf>
    <xf numFmtId="0" fontId="29" fillId="0" borderId="0" xfId="0" applyFont="1" applyAlignment="1">
      <alignment horizontal="justify" vertical="top" wrapText="1"/>
    </xf>
    <xf numFmtId="0" fontId="16" fillId="0" borderId="0" xfId="0" applyFont="1" applyAlignment="1">
      <alignment horizontal="center" vertical="center" wrapText="1"/>
    </xf>
    <xf numFmtId="0" fontId="15" fillId="0" borderId="0" xfId="0" applyFont="1" applyAlignment="1">
      <alignment horizontal="justify" vertical="top" wrapText="1"/>
    </xf>
    <xf numFmtId="0" fontId="29" fillId="0" borderId="0" xfId="0" applyFont="1" applyAlignment="1">
      <alignment horizontal="center" vertical="top" wrapText="1"/>
    </xf>
    <xf numFmtId="0" fontId="29" fillId="5" borderId="18" xfId="0" applyFont="1" applyFill="1" applyBorder="1" applyAlignment="1">
      <alignment horizontal="left" vertical="top"/>
    </xf>
    <xf numFmtId="0" fontId="12" fillId="5" borderId="18" xfId="0" applyFont="1" applyFill="1" applyBorder="1" applyAlignment="1">
      <alignment horizontal="left" vertical="top"/>
    </xf>
    <xf numFmtId="0" fontId="25" fillId="0" borderId="2" xfId="0" applyFont="1" applyBorder="1" applyAlignment="1">
      <alignment horizontal="center" vertical="top"/>
    </xf>
    <xf numFmtId="0" fontId="25" fillId="0" borderId="33" xfId="0" applyFont="1" applyBorder="1" applyAlignment="1">
      <alignment horizontal="center" vertical="top"/>
    </xf>
    <xf numFmtId="0" fontId="25" fillId="0" borderId="19" xfId="0" applyFont="1" applyBorder="1" applyAlignment="1">
      <alignment horizontal="center" vertical="top"/>
    </xf>
    <xf numFmtId="0" fontId="25" fillId="0" borderId="2" xfId="0" applyFont="1" applyBorder="1" applyAlignment="1">
      <alignment horizontal="left" vertical="top"/>
    </xf>
    <xf numFmtId="0" fontId="25" fillId="0" borderId="33" xfId="0" applyFont="1" applyBorder="1" applyAlignment="1">
      <alignment horizontal="left" vertical="top"/>
    </xf>
    <xf numFmtId="0" fontId="25" fillId="0" borderId="19" xfId="0" applyFont="1" applyBorder="1" applyAlignment="1">
      <alignment horizontal="left" vertical="top"/>
    </xf>
    <xf numFmtId="3" fontId="25" fillId="0" borderId="2" xfId="0" applyNumberFormat="1" applyFont="1" applyBorder="1" applyAlignment="1">
      <alignment horizontal="right" vertical="top"/>
    </xf>
    <xf numFmtId="0" fontId="25" fillId="0" borderId="33" xfId="0" applyFont="1" applyBorder="1" applyAlignment="1">
      <alignment horizontal="right" vertical="top"/>
    </xf>
    <xf numFmtId="0" fontId="25" fillId="0" borderId="19" xfId="0" applyFont="1" applyBorder="1" applyAlignment="1">
      <alignment horizontal="right" vertical="top"/>
    </xf>
    <xf numFmtId="0" fontId="25" fillId="0" borderId="2" xfId="0" applyFont="1" applyBorder="1" applyAlignment="1">
      <alignment horizontal="center" vertical="top" wrapText="1"/>
    </xf>
    <xf numFmtId="0" fontId="25" fillId="0" borderId="19" xfId="0" applyFont="1" applyBorder="1" applyAlignment="1">
      <alignment horizontal="center" vertical="top" wrapText="1"/>
    </xf>
    <xf numFmtId="3" fontId="8" fillId="0" borderId="0" xfId="0" applyNumberFormat="1" applyFont="1" applyAlignment="1">
      <alignment horizontal="left" vertical="top"/>
    </xf>
    <xf numFmtId="173" fontId="25" fillId="0" borderId="2" xfId="0" applyNumberFormat="1" applyFont="1" applyFill="1" applyBorder="1" applyAlignment="1" applyProtection="1">
      <alignment horizontal="right" vertical="center"/>
    </xf>
    <xf numFmtId="173" fontId="25" fillId="0" borderId="33" xfId="0" applyNumberFormat="1" applyFont="1" applyFill="1" applyBorder="1" applyAlignment="1" applyProtection="1">
      <alignment horizontal="right" vertical="center"/>
    </xf>
    <xf numFmtId="173" fontId="25" fillId="0" borderId="19" xfId="0" applyNumberFormat="1" applyFont="1" applyFill="1" applyBorder="1" applyAlignment="1" applyProtection="1">
      <alignment horizontal="right" vertical="center"/>
    </xf>
    <xf numFmtId="0" fontId="8" fillId="0" borderId="2" xfId="0" applyFont="1" applyBorder="1" applyAlignment="1">
      <alignment horizontal="center" vertical="top" wrapText="1"/>
    </xf>
    <xf numFmtId="0" fontId="8" fillId="0" borderId="19" xfId="0" applyFont="1" applyBorder="1" applyAlignment="1">
      <alignment horizontal="center" vertical="top" wrapText="1"/>
    </xf>
    <xf numFmtId="166" fontId="29" fillId="0" borderId="0" xfId="0" applyNumberFormat="1" applyFont="1" applyFill="1" applyBorder="1" applyAlignment="1">
      <alignment horizontal="left" vertical="center"/>
    </xf>
    <xf numFmtId="166" fontId="21" fillId="0" borderId="18" xfId="0" applyNumberFormat="1" applyFont="1" applyFill="1" applyBorder="1" applyAlignment="1">
      <alignment horizontal="right" vertical="center"/>
    </xf>
    <xf numFmtId="166" fontId="8" fillId="0" borderId="0" xfId="0" applyNumberFormat="1" applyFont="1" applyAlignment="1">
      <alignment horizontal="justify" vertical="top"/>
    </xf>
    <xf numFmtId="3" fontId="22" fillId="0" borderId="2" xfId="0" applyNumberFormat="1" applyFont="1" applyBorder="1" applyAlignment="1">
      <alignment horizontal="right" vertical="center" wrapText="1"/>
    </xf>
    <xf numFmtId="3" fontId="22" fillId="0" borderId="33" xfId="0" applyNumberFormat="1" applyFont="1" applyBorder="1" applyAlignment="1">
      <alignment horizontal="right" vertical="center" wrapText="1"/>
    </xf>
    <xf numFmtId="3" fontId="22" fillId="0" borderId="19" xfId="0" applyNumberFormat="1" applyFont="1" applyBorder="1" applyAlignment="1">
      <alignment horizontal="right" vertical="center" wrapText="1"/>
    </xf>
    <xf numFmtId="0" fontId="12" fillId="0" borderId="0" xfId="0" applyFont="1" applyFill="1" applyAlignment="1">
      <alignment horizontal="justify" vertical="top" wrapText="1"/>
    </xf>
    <xf numFmtId="3" fontId="12" fillId="0" borderId="0" xfId="0" applyNumberFormat="1" applyFont="1" applyAlignment="1">
      <alignment horizontal="justify" vertical="top" wrapText="1"/>
    </xf>
    <xf numFmtId="0" fontId="86" fillId="0" borderId="0" xfId="0" applyFont="1" applyAlignment="1">
      <alignment horizontal="left" wrapText="1"/>
    </xf>
    <xf numFmtId="0" fontId="94" fillId="0" borderId="0" xfId="0" applyFont="1" applyAlignment="1">
      <alignment horizontal="center"/>
    </xf>
    <xf numFmtId="0" fontId="93" fillId="0" borderId="0" xfId="0" applyFont="1" applyAlignment="1">
      <alignment horizontal="center"/>
    </xf>
    <xf numFmtId="14" fontId="94" fillId="0" borderId="0" xfId="0" applyNumberFormat="1" applyFont="1" applyAlignment="1">
      <alignment horizontal="center"/>
    </xf>
    <xf numFmtId="0" fontId="94" fillId="0" borderId="0" xfId="0" applyFont="1" applyAlignment="1">
      <alignment horizontal="center" wrapText="1"/>
    </xf>
    <xf numFmtId="3" fontId="94" fillId="0" borderId="0" xfId="0" applyNumberFormat="1" applyFont="1" applyAlignment="1">
      <alignment horizontal="center"/>
    </xf>
    <xf numFmtId="3" fontId="94" fillId="0" borderId="0" xfId="0" applyNumberFormat="1" applyFont="1" applyAlignment="1">
      <alignment horizontal="center" vertical="center"/>
    </xf>
    <xf numFmtId="3" fontId="94" fillId="0" borderId="0" xfId="0" applyNumberFormat="1" applyFont="1" applyAlignment="1">
      <alignment horizontal="left"/>
    </xf>
    <xf numFmtId="0" fontId="94" fillId="0" borderId="0" xfId="0" applyFont="1" applyAlignment="1">
      <alignment horizontal="left" wrapText="1"/>
    </xf>
    <xf numFmtId="3" fontId="94" fillId="0" borderId="0" xfId="0" applyNumberFormat="1" applyFont="1" applyAlignment="1">
      <alignment horizontal="left" wrapText="1"/>
    </xf>
    <xf numFmtId="42" fontId="94" fillId="0" borderId="0" xfId="9" applyFont="1" applyAlignment="1">
      <alignment horizontal="center"/>
    </xf>
    <xf numFmtId="3" fontId="86" fillId="0" borderId="0" xfId="0" applyNumberFormat="1" applyFont="1" applyAlignment="1">
      <alignment horizontal="center"/>
    </xf>
    <xf numFmtId="3" fontId="12" fillId="0" borderId="2" xfId="0" applyNumberFormat="1" applyFont="1" applyBorder="1" applyAlignment="1">
      <alignment horizontal="right" vertical="center" wrapText="1"/>
    </xf>
    <xf numFmtId="3" fontId="12" fillId="0" borderId="33" xfId="0" applyNumberFormat="1" applyFont="1" applyBorder="1" applyAlignment="1">
      <alignment horizontal="right" vertical="center" wrapText="1"/>
    </xf>
    <xf numFmtId="3" fontId="12" fillId="0" borderId="19" xfId="0" applyNumberFormat="1" applyFont="1" applyBorder="1" applyAlignment="1">
      <alignment horizontal="right" vertical="center" wrapText="1"/>
    </xf>
    <xf numFmtId="167" fontId="8" fillId="0" borderId="0" xfId="0" applyNumberFormat="1" applyFont="1" applyAlignment="1">
      <alignment horizontal="left" vertical="top"/>
    </xf>
    <xf numFmtId="0" fontId="12" fillId="0" borderId="18" xfId="0" applyFont="1" applyBorder="1" applyAlignment="1">
      <alignment horizontal="center" vertical="top" wrapText="1"/>
    </xf>
    <xf numFmtId="0" fontId="12" fillId="0" borderId="2"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18" xfId="0" applyFont="1" applyBorder="1" applyAlignment="1">
      <alignment horizontal="center" vertical="center" wrapText="1"/>
    </xf>
    <xf numFmtId="166" fontId="8" fillId="0" borderId="0" xfId="0" applyNumberFormat="1" applyFont="1" applyAlignment="1">
      <alignment horizontal="left" vertical="top"/>
    </xf>
    <xf numFmtId="0" fontId="25" fillId="0" borderId="2" xfId="0" applyFont="1" applyBorder="1" applyAlignment="1">
      <alignment horizontal="left" vertical="center" wrapText="1"/>
    </xf>
    <xf numFmtId="0" fontId="25" fillId="0" borderId="33" xfId="0" applyFont="1" applyBorder="1" applyAlignment="1">
      <alignment horizontal="left" vertical="center" wrapText="1"/>
    </xf>
    <xf numFmtId="0" fontId="25" fillId="0" borderId="19" xfId="0" applyFont="1" applyBorder="1" applyAlignment="1">
      <alignment horizontal="left" vertical="center" wrapText="1"/>
    </xf>
    <xf numFmtId="166" fontId="21" fillId="0" borderId="2" xfId="0" applyNumberFormat="1" applyFont="1" applyFill="1" applyBorder="1" applyAlignment="1">
      <alignment horizontal="right" vertical="center"/>
    </xf>
    <xf numFmtId="166" fontId="21" fillId="0" borderId="33" xfId="0" applyNumberFormat="1" applyFont="1" applyFill="1" applyBorder="1" applyAlignment="1">
      <alignment horizontal="right" vertical="center"/>
    </xf>
    <xf numFmtId="166" fontId="21" fillId="0" borderId="19" xfId="0" applyNumberFormat="1" applyFont="1" applyFill="1" applyBorder="1" applyAlignment="1">
      <alignment horizontal="right" vertical="center"/>
    </xf>
    <xf numFmtId="0" fontId="21" fillId="0" borderId="0" xfId="0" applyFont="1" applyAlignment="1">
      <alignment horizontal="center" vertical="top"/>
    </xf>
    <xf numFmtId="0" fontId="28" fillId="0" borderId="0" xfId="0" applyFont="1" applyAlignment="1">
      <alignment horizontal="center" vertical="top"/>
    </xf>
    <xf numFmtId="0" fontId="74" fillId="0" borderId="2" xfId="0" applyFont="1" applyBorder="1" applyAlignment="1">
      <alignment horizontal="center" vertical="top"/>
    </xf>
    <xf numFmtId="0" fontId="74" fillId="0" borderId="33" xfId="0" applyFont="1" applyBorder="1" applyAlignment="1">
      <alignment horizontal="center" vertical="top"/>
    </xf>
    <xf numFmtId="0" fontId="74" fillId="0" borderId="19" xfId="0" applyFont="1" applyBorder="1" applyAlignment="1">
      <alignment horizontal="center" vertical="top"/>
    </xf>
    <xf numFmtId="1" fontId="25" fillId="0" borderId="2" xfId="0" applyNumberFormat="1" applyFont="1" applyBorder="1" applyAlignment="1">
      <alignment horizontal="center" vertical="center" wrapText="1"/>
    </xf>
    <xf numFmtId="0" fontId="25" fillId="0" borderId="0" xfId="0" applyFont="1" applyAlignment="1">
      <alignment horizontal="left" vertical="top"/>
    </xf>
    <xf numFmtId="0" fontId="25" fillId="0" borderId="0" xfId="0" applyFont="1" applyAlignment="1">
      <alignment horizontal="center" vertical="top"/>
    </xf>
    <xf numFmtId="0" fontId="28" fillId="0" borderId="29" xfId="0" applyFont="1" applyBorder="1" applyAlignment="1">
      <alignment horizontal="left" vertical="top"/>
    </xf>
    <xf numFmtId="166" fontId="28" fillId="0" borderId="0" xfId="0" applyNumberFormat="1" applyFont="1" applyFill="1" applyBorder="1" applyAlignment="1">
      <alignment horizontal="left" vertical="center"/>
    </xf>
    <xf numFmtId="0" fontId="74" fillId="0" borderId="2" xfId="0" applyFont="1" applyBorder="1" applyAlignment="1">
      <alignment horizontal="center" vertical="top" wrapText="1"/>
    </xf>
    <xf numFmtId="0" fontId="74" fillId="0" borderId="19" xfId="0" applyFont="1" applyBorder="1" applyAlignment="1">
      <alignment horizontal="center" vertical="top" wrapText="1"/>
    </xf>
    <xf numFmtId="0" fontId="68" fillId="0" borderId="2" xfId="0" applyFont="1" applyBorder="1" applyAlignment="1">
      <alignment horizontal="center" vertical="center" wrapText="1"/>
    </xf>
    <xf numFmtId="0" fontId="68" fillId="0" borderId="19" xfId="0" applyFont="1" applyBorder="1" applyAlignment="1">
      <alignment horizontal="center" vertical="center" wrapText="1"/>
    </xf>
    <xf numFmtId="0" fontId="68" fillId="0" borderId="33" xfId="0" applyFont="1" applyBorder="1" applyAlignment="1">
      <alignment horizontal="center" vertical="center" wrapText="1"/>
    </xf>
    <xf numFmtId="0" fontId="68" fillId="0" borderId="2" xfId="0" applyFont="1" applyBorder="1" applyAlignment="1">
      <alignment horizontal="left" vertical="center" wrapText="1"/>
    </xf>
    <xf numFmtId="0" fontId="68" fillId="0" borderId="33" xfId="0" applyFont="1" applyBorder="1" applyAlignment="1">
      <alignment horizontal="left" vertical="center" wrapText="1"/>
    </xf>
    <xf numFmtId="0" fontId="68" fillId="0" borderId="19" xfId="0" applyFont="1" applyBorder="1" applyAlignment="1">
      <alignment horizontal="left" vertical="center" wrapText="1"/>
    </xf>
    <xf numFmtId="173" fontId="68" fillId="0" borderId="2" xfId="0" applyNumberFormat="1" applyFont="1" applyFill="1" applyBorder="1" applyAlignment="1" applyProtection="1">
      <alignment horizontal="right" vertical="center"/>
    </xf>
    <xf numFmtId="173" fontId="68" fillId="0" borderId="33" xfId="0" applyNumberFormat="1" applyFont="1" applyFill="1" applyBorder="1" applyAlignment="1" applyProtection="1">
      <alignment horizontal="right" vertical="center"/>
    </xf>
    <xf numFmtId="173" fontId="68" fillId="0" borderId="19" xfId="0" applyNumberFormat="1" applyFont="1" applyFill="1" applyBorder="1" applyAlignment="1" applyProtection="1">
      <alignment horizontal="right" vertical="center"/>
    </xf>
    <xf numFmtId="0" fontId="77" fillId="0" borderId="0" xfId="0" applyFont="1" applyAlignment="1">
      <alignment horizontal="left" vertical="top"/>
    </xf>
    <xf numFmtId="0" fontId="77" fillId="0" borderId="0" xfId="0" applyFont="1" applyAlignment="1">
      <alignment horizontal="justify" vertical="top" wrapText="1"/>
    </xf>
    <xf numFmtId="0" fontId="25" fillId="0" borderId="0" xfId="0" applyFont="1" applyAlignment="1">
      <alignment horizontal="justify" vertical="top" wrapText="1"/>
    </xf>
    <xf numFmtId="0" fontId="25" fillId="0" borderId="2" xfId="0" applyFont="1" applyBorder="1" applyAlignment="1">
      <alignment horizontal="left" vertical="top" wrapText="1"/>
    </xf>
    <xf numFmtId="0" fontId="25" fillId="0" borderId="33" xfId="0" applyFont="1" applyBorder="1" applyAlignment="1">
      <alignment horizontal="left" vertical="top" wrapText="1"/>
    </xf>
    <xf numFmtId="0" fontId="25" fillId="0" borderId="19" xfId="0" applyFont="1" applyBorder="1" applyAlignment="1">
      <alignment horizontal="left" vertical="top" wrapText="1"/>
    </xf>
    <xf numFmtId="166" fontId="28" fillId="0" borderId="2" xfId="0" applyNumberFormat="1" applyFont="1" applyBorder="1" applyAlignment="1">
      <alignment horizontal="right" vertical="top" wrapText="1"/>
    </xf>
    <xf numFmtId="166" fontId="28" fillId="0" borderId="33" xfId="0" applyNumberFormat="1" applyFont="1" applyBorder="1" applyAlignment="1">
      <alignment horizontal="right" vertical="top" wrapText="1"/>
    </xf>
    <xf numFmtId="166" fontId="28" fillId="0" borderId="19" xfId="0" applyNumberFormat="1" applyFont="1" applyBorder="1" applyAlignment="1">
      <alignment horizontal="right" vertical="top" wrapText="1"/>
    </xf>
    <xf numFmtId="0" fontId="77" fillId="0" borderId="0" xfId="0" applyFont="1" applyBorder="1" applyAlignment="1">
      <alignment horizontal="justify" vertical="top" wrapText="1"/>
    </xf>
    <xf numFmtId="0" fontId="28" fillId="0" borderId="0" xfId="0" applyFont="1" applyAlignment="1">
      <alignment horizontal="left" vertical="top"/>
    </xf>
    <xf numFmtId="0" fontId="28" fillId="0" borderId="0" xfId="0" applyFont="1" applyAlignment="1">
      <alignment horizontal="left" vertical="top" wrapText="1"/>
    </xf>
    <xf numFmtId="0" fontId="77" fillId="0" borderId="0" xfId="0" applyFont="1" applyAlignment="1">
      <alignment horizontal="left" vertical="top" wrapText="1"/>
    </xf>
    <xf numFmtId="171" fontId="28" fillId="0" borderId="0" xfId="0" applyNumberFormat="1" applyFont="1" applyAlignment="1">
      <alignment horizontal="left" vertical="top"/>
    </xf>
    <xf numFmtId="3" fontId="8" fillId="0" borderId="0" xfId="0" applyNumberFormat="1" applyFont="1" applyAlignment="1">
      <alignment horizontal="center" vertical="top"/>
    </xf>
    <xf numFmtId="0" fontId="28" fillId="0" borderId="0" xfId="0" applyFont="1" applyAlignment="1">
      <alignment horizontal="left" vertical="center"/>
    </xf>
    <xf numFmtId="3" fontId="28" fillId="0" borderId="0" xfId="0" applyNumberFormat="1" applyFont="1" applyAlignment="1">
      <alignment horizontal="left" vertical="top"/>
    </xf>
    <xf numFmtId="0" fontId="28" fillId="0" borderId="0" xfId="0" applyFont="1" applyAlignment="1">
      <alignment horizontal="justify" vertical="center" wrapText="1"/>
    </xf>
    <xf numFmtId="0" fontId="15" fillId="0" borderId="7" xfId="0" applyFont="1" applyBorder="1" applyAlignment="1">
      <alignment horizontal="left" wrapText="1"/>
    </xf>
    <xf numFmtId="0" fontId="15" fillId="0" borderId="21" xfId="0" applyFont="1" applyBorder="1" applyAlignment="1">
      <alignment horizontal="left" wrapText="1"/>
    </xf>
    <xf numFmtId="0" fontId="15" fillId="0" borderId="23" xfId="0" applyFont="1" applyBorder="1" applyAlignment="1">
      <alignment horizontal="left" wrapText="1"/>
    </xf>
    <xf numFmtId="0" fontId="15" fillId="0" borderId="35" xfId="0" applyFont="1" applyBorder="1" applyAlignment="1">
      <alignment horizontal="left" wrapText="1"/>
    </xf>
    <xf numFmtId="0" fontId="29" fillId="0" borderId="6" xfId="0" applyFont="1" applyBorder="1" applyAlignment="1">
      <alignment horizontal="center"/>
    </xf>
    <xf numFmtId="0" fontId="29" fillId="0" borderId="0" xfId="0" applyFont="1" applyBorder="1" applyAlignment="1">
      <alignment horizontal="center"/>
    </xf>
    <xf numFmtId="0" fontId="29" fillId="0" borderId="14" xfId="0" applyFont="1" applyBorder="1" applyAlignment="1">
      <alignment horizontal="center"/>
    </xf>
    <xf numFmtId="0" fontId="29" fillId="0" borderId="7" xfId="0" applyFont="1" applyBorder="1" applyAlignment="1">
      <alignment horizontal="center"/>
    </xf>
    <xf numFmtId="0" fontId="29" fillId="0" borderId="21" xfId="0" applyFont="1" applyBorder="1" applyAlignment="1">
      <alignment horizontal="center"/>
    </xf>
    <xf numFmtId="0" fontId="29" fillId="0" borderId="15" xfId="0" applyFont="1" applyBorder="1" applyAlignment="1">
      <alignment horizontal="center"/>
    </xf>
    <xf numFmtId="0" fontId="31" fillId="0" borderId="6" xfId="0" applyFont="1" applyFill="1" applyBorder="1" applyAlignment="1">
      <alignment horizontal="center"/>
    </xf>
    <xf numFmtId="0" fontId="31" fillId="0" borderId="0" xfId="0" applyFont="1" applyFill="1" applyBorder="1" applyAlignment="1">
      <alignment horizontal="center"/>
    </xf>
    <xf numFmtId="0" fontId="31" fillId="0" borderId="14" xfId="0" applyFont="1" applyFill="1" applyBorder="1" applyAlignment="1">
      <alignment horizontal="center"/>
    </xf>
    <xf numFmtId="0" fontId="31" fillId="0" borderId="7" xfId="0" applyFont="1" applyFill="1" applyBorder="1" applyAlignment="1">
      <alignment horizontal="center"/>
    </xf>
    <xf numFmtId="0" fontId="31" fillId="0" borderId="21" xfId="0" applyFont="1" applyFill="1" applyBorder="1" applyAlignment="1">
      <alignment horizontal="center"/>
    </xf>
    <xf numFmtId="0" fontId="31" fillId="0" borderId="15" xfId="0" applyFont="1" applyFill="1" applyBorder="1" applyAlignment="1">
      <alignment horizontal="center"/>
    </xf>
    <xf numFmtId="0" fontId="62" fillId="0" borderId="18" xfId="0" applyFont="1" applyBorder="1" applyAlignment="1">
      <alignment horizontal="left" vertical="top" wrapText="1"/>
    </xf>
    <xf numFmtId="0" fontId="62" fillId="0" borderId="17" xfId="0" applyFont="1" applyBorder="1" applyAlignment="1">
      <alignment horizontal="left" vertical="top" wrapText="1"/>
    </xf>
    <xf numFmtId="0" fontId="31" fillId="0" borderId="8" xfId="0" applyFont="1" applyFill="1" applyBorder="1" applyAlignment="1">
      <alignment horizontal="center"/>
    </xf>
    <xf numFmtId="0" fontId="31" fillId="0" borderId="10" xfId="0" applyFont="1" applyFill="1" applyBorder="1" applyAlignment="1">
      <alignment horizontal="center"/>
    </xf>
    <xf numFmtId="0" fontId="31" fillId="0" borderId="11" xfId="0" applyFont="1" applyFill="1" applyBorder="1" applyAlignment="1">
      <alignment horizontal="center"/>
    </xf>
    <xf numFmtId="0" fontId="62" fillId="0" borderId="2" xfId="0" applyFont="1" applyBorder="1" applyAlignment="1">
      <alignment horizontal="left" vertical="top" wrapText="1"/>
    </xf>
    <xf numFmtId="0" fontId="62" fillId="0" borderId="33" xfId="0" applyFont="1" applyBorder="1" applyAlignment="1">
      <alignment horizontal="left" vertical="top" wrapText="1"/>
    </xf>
    <xf numFmtId="0" fontId="62" fillId="0" borderId="19" xfId="0" applyFont="1" applyBorder="1" applyAlignment="1">
      <alignment horizontal="left" vertical="top" wrapText="1"/>
    </xf>
    <xf numFmtId="0" fontId="27" fillId="0" borderId="25" xfId="0" applyFont="1" applyFill="1" applyBorder="1" applyAlignment="1">
      <alignment horizontal="center" vertical="center" wrapText="1"/>
    </xf>
    <xf numFmtId="0" fontId="29" fillId="0" borderId="12" xfId="0" applyFont="1" applyBorder="1" applyAlignment="1">
      <alignment horizontal="center"/>
    </xf>
    <xf numFmtId="0" fontId="29" fillId="0" borderId="13" xfId="0" applyFont="1" applyBorder="1" applyAlignment="1">
      <alignment horizontal="center"/>
    </xf>
    <xf numFmtId="0" fontId="29" fillId="0" borderId="32" xfId="0" applyFont="1" applyBorder="1" applyAlignment="1">
      <alignment horizontal="center"/>
    </xf>
    <xf numFmtId="0" fontId="92" fillId="0" borderId="34" xfId="0" applyFont="1" applyBorder="1" applyAlignment="1">
      <alignment horizontal="right" wrapText="1"/>
    </xf>
    <xf numFmtId="0" fontId="92" fillId="0" borderId="23" xfId="0" applyFont="1" applyBorder="1" applyAlignment="1">
      <alignment horizontal="right" wrapText="1"/>
    </xf>
    <xf numFmtId="0" fontId="92" fillId="0" borderId="35" xfId="0" applyFont="1" applyBorder="1" applyAlignment="1">
      <alignment horizontal="right" wrapText="1"/>
    </xf>
    <xf numFmtId="0" fontId="24" fillId="0" borderId="43" xfId="0" applyFont="1" applyBorder="1" applyAlignment="1">
      <alignment horizontal="center"/>
    </xf>
    <xf numFmtId="0" fontId="24" fillId="0" borderId="53" xfId="0" applyFont="1" applyBorder="1" applyAlignment="1">
      <alignment horizontal="center"/>
    </xf>
    <xf numFmtId="14" fontId="25" fillId="0" borderId="34" xfId="0" applyNumberFormat="1" applyFont="1" applyBorder="1" applyAlignment="1">
      <alignment horizontal="center" vertical="center"/>
    </xf>
    <xf numFmtId="14" fontId="25" fillId="0" borderId="35" xfId="0" applyNumberFormat="1" applyFont="1" applyBorder="1" applyAlignment="1">
      <alignment horizontal="center" vertical="center"/>
    </xf>
    <xf numFmtId="0" fontId="21" fillId="0" borderId="24"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32" xfId="0" applyFont="1" applyBorder="1" applyAlignment="1">
      <alignment horizontal="center" vertical="center" wrapText="1"/>
    </xf>
    <xf numFmtId="0" fontId="29" fillId="0" borderId="54" xfId="0" applyFont="1" applyBorder="1" applyAlignment="1">
      <alignment horizontal="left"/>
    </xf>
    <xf numFmtId="0" fontId="29" fillId="0" borderId="16" xfId="0" applyFont="1" applyBorder="1" applyAlignment="1">
      <alignment horizontal="left"/>
    </xf>
    <xf numFmtId="0" fontId="24" fillId="0" borderId="16" xfId="0" applyFont="1" applyBorder="1" applyAlignment="1">
      <alignment horizontal="center"/>
    </xf>
    <xf numFmtId="0" fontId="34" fillId="0" borderId="8" xfId="0" applyFont="1" applyBorder="1" applyAlignment="1">
      <alignment horizontal="center"/>
    </xf>
    <xf numFmtId="0" fontId="34" fillId="0" borderId="10" xfId="0" applyFont="1" applyBorder="1" applyAlignment="1">
      <alignment horizontal="center"/>
    </xf>
    <xf numFmtId="0" fontId="34" fillId="0" borderId="11" xfId="0" applyFont="1" applyBorder="1" applyAlignment="1">
      <alignment horizontal="center"/>
    </xf>
    <xf numFmtId="0" fontId="21" fillId="0" borderId="6" xfId="0" applyFont="1" applyBorder="1" applyAlignment="1">
      <alignment horizontal="center"/>
    </xf>
    <xf numFmtId="0" fontId="21" fillId="0" borderId="0" xfId="0" applyFont="1" applyBorder="1" applyAlignment="1">
      <alignment horizontal="center"/>
    </xf>
    <xf numFmtId="0" fontId="21" fillId="0" borderId="14" xfId="0" applyFont="1" applyBorder="1" applyAlignment="1">
      <alignment horizontal="center"/>
    </xf>
    <xf numFmtId="0" fontId="21" fillId="0" borderId="0" xfId="0" applyFont="1" applyBorder="1" applyAlignment="1">
      <alignment horizontal="right"/>
    </xf>
    <xf numFmtId="0" fontId="91" fillId="0" borderId="34" xfId="0" applyFont="1" applyBorder="1" applyAlignment="1">
      <alignment horizontal="center" vertical="center" wrapText="1"/>
    </xf>
    <xf numFmtId="0" fontId="91" fillId="0" borderId="23" xfId="0" applyFont="1" applyBorder="1" applyAlignment="1">
      <alignment horizontal="center" vertical="center"/>
    </xf>
    <xf numFmtId="0" fontId="91" fillId="0" borderId="35" xfId="0" applyFont="1" applyBorder="1" applyAlignment="1">
      <alignment horizontal="center" vertical="center"/>
    </xf>
    <xf numFmtId="0" fontId="29" fillId="0" borderId="24" xfId="0" applyFont="1" applyBorder="1" applyAlignment="1">
      <alignment horizontal="center" wrapText="1"/>
    </xf>
    <xf numFmtId="0" fontId="29" fillId="0" borderId="25" xfId="0" applyFont="1" applyBorder="1" applyAlignment="1">
      <alignment horizontal="center"/>
    </xf>
    <xf numFmtId="0" fontId="29" fillId="0" borderId="26" xfId="0" applyFont="1" applyBorder="1" applyAlignment="1">
      <alignment horizontal="center"/>
    </xf>
    <xf numFmtId="0" fontId="29" fillId="0" borderId="54" xfId="0" applyFont="1" applyBorder="1" applyAlignment="1">
      <alignment horizontal="center" vertical="center" wrapText="1"/>
    </xf>
    <xf numFmtId="0" fontId="29" fillId="0" borderId="16" xfId="0" applyFont="1" applyBorder="1" applyAlignment="1">
      <alignment horizontal="center" vertical="center" wrapText="1"/>
    </xf>
    <xf numFmtId="0" fontId="24" fillId="0" borderId="46" xfId="0" applyFont="1" applyBorder="1" applyAlignment="1">
      <alignment horizontal="center" vertical="center"/>
    </xf>
    <xf numFmtId="0" fontId="24" fillId="0" borderId="47" xfId="0" applyFont="1" applyBorder="1" applyAlignment="1">
      <alignment horizontal="center" vertical="center"/>
    </xf>
    <xf numFmtId="0" fontId="21" fillId="0" borderId="6" xfId="0" applyFont="1" applyBorder="1" applyAlignment="1">
      <alignment horizontal="right"/>
    </xf>
    <xf numFmtId="0" fontId="21" fillId="0" borderId="30" xfId="0" applyFont="1" applyBorder="1" applyAlignment="1">
      <alignment horizontal="center"/>
    </xf>
    <xf numFmtId="0" fontId="24" fillId="0" borderId="2" xfId="0" applyFont="1" applyBorder="1" applyAlignment="1">
      <alignment horizontal="center"/>
    </xf>
    <xf numFmtId="0" fontId="24" fillId="0" borderId="40" xfId="0" applyFont="1" applyBorder="1" applyAlignment="1">
      <alignment horizontal="center"/>
    </xf>
    <xf numFmtId="0" fontId="24" fillId="0" borderId="6" xfId="0" applyFont="1" applyBorder="1" applyAlignment="1">
      <alignment horizontal="left" vertical="top" wrapText="1"/>
    </xf>
    <xf numFmtId="0" fontId="24" fillId="0" borderId="0" xfId="0" applyFont="1" applyBorder="1" applyAlignment="1">
      <alignment horizontal="left" vertical="top" wrapText="1"/>
    </xf>
    <xf numFmtId="0" fontId="23" fillId="0" borderId="0" xfId="0" applyFont="1" applyBorder="1" applyAlignment="1">
      <alignment horizontal="center" vertical="center"/>
    </xf>
    <xf numFmtId="0" fontId="23" fillId="0" borderId="21" xfId="0" applyFont="1" applyBorder="1" applyAlignment="1">
      <alignment horizontal="center" vertical="center"/>
    </xf>
    <xf numFmtId="14" fontId="25" fillId="0" borderId="2" xfId="0" applyNumberFormat="1" applyFont="1" applyBorder="1" applyAlignment="1">
      <alignment horizontal="center" vertical="center"/>
    </xf>
    <xf numFmtId="14" fontId="25" fillId="0" borderId="40" xfId="0" applyNumberFormat="1" applyFont="1" applyBorder="1" applyAlignment="1">
      <alignment horizontal="center" vertical="center"/>
    </xf>
    <xf numFmtId="0" fontId="26" fillId="0" borderId="21" xfId="0" applyFont="1" applyBorder="1" applyAlignment="1">
      <alignment horizontal="center"/>
    </xf>
    <xf numFmtId="0" fontId="31" fillId="2" borderId="27" xfId="0" applyFont="1" applyFill="1" applyBorder="1" applyAlignment="1">
      <alignment horizontal="center"/>
    </xf>
    <xf numFmtId="0" fontId="31" fillId="2" borderId="18" xfId="0" applyFont="1" applyFill="1" applyBorder="1" applyAlignment="1">
      <alignment horizontal="center"/>
    </xf>
    <xf numFmtId="0" fontId="31" fillId="2" borderId="12" xfId="0" applyFont="1" applyFill="1" applyBorder="1" applyAlignment="1">
      <alignment horizontal="center"/>
    </xf>
    <xf numFmtId="0" fontId="31" fillId="2" borderId="13" xfId="0" applyFont="1" applyFill="1" applyBorder="1" applyAlignment="1">
      <alignment horizontal="center"/>
    </xf>
  </cellXfs>
  <cellStyles count="10">
    <cellStyle name="Hipervínculo" xfId="8" builtinId="8"/>
    <cellStyle name="Moneda" xfId="1" builtinId="4"/>
    <cellStyle name="Moneda [0]" xfId="9" builtinId="7"/>
    <cellStyle name="Moneda 2" xfId="2"/>
    <cellStyle name="Moneda 3" xfId="3"/>
    <cellStyle name="Moneda 4" xfId="4"/>
    <cellStyle name="Normal" xfId="0" builtinId="0"/>
    <cellStyle name="Normal 2" xfId="5"/>
    <cellStyle name="Normal 2 12" xfId="6"/>
    <cellStyle name="Normal 3" xfId="7"/>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201</xdr:row>
      <xdr:rowOff>0</xdr:rowOff>
    </xdr:from>
    <xdr:to>
      <xdr:col>10</xdr:col>
      <xdr:colOff>209550</xdr:colOff>
      <xdr:row>203</xdr:row>
      <xdr:rowOff>76200</xdr:rowOff>
    </xdr:to>
    <xdr:pic>
      <xdr:nvPicPr>
        <xdr:cNvPr id="2" name="2 Imagen">
          <a:extLst>
            <a:ext uri="{FF2B5EF4-FFF2-40B4-BE49-F238E27FC236}">
              <a16:creationId xmlns:a16="http://schemas.microsoft.com/office/drawing/2014/main" id="{D5140C2B-371D-42BC-85B4-3908B9C59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758225"/>
          <a:ext cx="24003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2</xdr:row>
      <xdr:rowOff>38100</xdr:rowOff>
    </xdr:from>
    <xdr:to>
      <xdr:col>39</xdr:col>
      <xdr:colOff>19050</xdr:colOff>
      <xdr:row>7</xdr:row>
      <xdr:rowOff>0</xdr:rowOff>
    </xdr:to>
    <xdr:pic>
      <xdr:nvPicPr>
        <xdr:cNvPr id="2" name="Imagen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28600"/>
          <a:ext cx="71437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75</xdr:row>
      <xdr:rowOff>0</xdr:rowOff>
    </xdr:from>
    <xdr:to>
      <xdr:col>11</xdr:col>
      <xdr:colOff>0</xdr:colOff>
      <xdr:row>76</xdr:row>
      <xdr:rowOff>190500</xdr:rowOff>
    </xdr:to>
    <xdr:pic>
      <xdr:nvPicPr>
        <xdr:cNvPr id="2" name="2 Imagen">
          <a:extLst>
            <a:ext uri="{FF2B5EF4-FFF2-40B4-BE49-F238E27FC236}">
              <a16:creationId xmlns:a16="http://schemas.microsoft.com/office/drawing/2014/main" id="{D5140C2B-371D-42BC-85B4-3908B9C59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096750"/>
          <a:ext cx="20955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75</xdr:row>
      <xdr:rowOff>0</xdr:rowOff>
    </xdr:from>
    <xdr:to>
      <xdr:col>11</xdr:col>
      <xdr:colOff>0</xdr:colOff>
      <xdr:row>77</xdr:row>
      <xdr:rowOff>76200</xdr:rowOff>
    </xdr:to>
    <xdr:pic>
      <xdr:nvPicPr>
        <xdr:cNvPr id="2" name="2 Imagen">
          <a:extLst>
            <a:ext uri="{FF2B5EF4-FFF2-40B4-BE49-F238E27FC236}">
              <a16:creationId xmlns:a16="http://schemas.microsoft.com/office/drawing/2014/main" id="{D5140C2B-371D-42BC-85B4-3908B9C59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468475"/>
          <a:ext cx="2305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221</xdr:row>
      <xdr:rowOff>0</xdr:rowOff>
    </xdr:from>
    <xdr:to>
      <xdr:col>11</xdr:col>
      <xdr:colOff>0</xdr:colOff>
      <xdr:row>225</xdr:row>
      <xdr:rowOff>152400</xdr:rowOff>
    </xdr:to>
    <xdr:pic>
      <xdr:nvPicPr>
        <xdr:cNvPr id="2" name="2 Imagen">
          <a:extLst>
            <a:ext uri="{FF2B5EF4-FFF2-40B4-BE49-F238E27FC236}">
              <a16:creationId xmlns:a16="http://schemas.microsoft.com/office/drawing/2014/main" id="{D5140C2B-371D-42BC-85B4-3908B9C59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814375"/>
          <a:ext cx="239077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8</xdr:col>
      <xdr:colOff>809625</xdr:colOff>
      <xdr:row>5</xdr:row>
      <xdr:rowOff>76200</xdr:rowOff>
    </xdr:to>
    <xdr:pic>
      <xdr:nvPicPr>
        <xdr:cNvPr id="3" name="Imagen 4">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14300"/>
          <a:ext cx="68675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20</xdr:row>
      <xdr:rowOff>0</xdr:rowOff>
    </xdr:from>
    <xdr:to>
      <xdr:col>2</xdr:col>
      <xdr:colOff>619125</xdr:colOff>
      <xdr:row>22</xdr:row>
      <xdr:rowOff>38100</xdr:rowOff>
    </xdr:to>
    <xdr:pic>
      <xdr:nvPicPr>
        <xdr:cNvPr id="2" name="2 Imagen">
          <a:extLst>
            <a:ext uri="{FF2B5EF4-FFF2-40B4-BE49-F238E27FC236}">
              <a16:creationId xmlns:a16="http://schemas.microsoft.com/office/drawing/2014/main" id="{D5140C2B-371D-42BC-85B4-3908B9C59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81600"/>
          <a:ext cx="204787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0</xdr:rowOff>
    </xdr:from>
    <xdr:to>
      <xdr:col>10</xdr:col>
      <xdr:colOff>209550</xdr:colOff>
      <xdr:row>54</xdr:row>
      <xdr:rowOff>76200</xdr:rowOff>
    </xdr:to>
    <xdr:pic>
      <xdr:nvPicPr>
        <xdr:cNvPr id="2" name="2 Imagen">
          <a:extLst>
            <a:ext uri="{FF2B5EF4-FFF2-40B4-BE49-F238E27FC236}">
              <a16:creationId xmlns:a16="http://schemas.microsoft.com/office/drawing/2014/main" id="{D5140C2B-371D-42BC-85B4-3908B9C59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344025"/>
          <a:ext cx="24955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39</xdr:row>
      <xdr:rowOff>28574</xdr:rowOff>
    </xdr:from>
    <xdr:to>
      <xdr:col>3</xdr:col>
      <xdr:colOff>180976</xdr:colOff>
      <xdr:row>40</xdr:row>
      <xdr:rowOff>190499</xdr:rowOff>
    </xdr:to>
    <xdr:pic>
      <xdr:nvPicPr>
        <xdr:cNvPr id="2" name="2 Imagen">
          <a:extLst>
            <a:ext uri="{FF2B5EF4-FFF2-40B4-BE49-F238E27FC236}">
              <a16:creationId xmlns:a16="http://schemas.microsoft.com/office/drawing/2014/main" id="{D5140C2B-371D-42BC-85B4-3908B9C59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8296274"/>
          <a:ext cx="2495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48</xdr:row>
      <xdr:rowOff>0</xdr:rowOff>
    </xdr:from>
    <xdr:to>
      <xdr:col>11</xdr:col>
      <xdr:colOff>0</xdr:colOff>
      <xdr:row>50</xdr:row>
      <xdr:rowOff>76200</xdr:rowOff>
    </xdr:to>
    <xdr:pic>
      <xdr:nvPicPr>
        <xdr:cNvPr id="2" name="2 Imagen">
          <a:extLst>
            <a:ext uri="{FF2B5EF4-FFF2-40B4-BE49-F238E27FC236}">
              <a16:creationId xmlns:a16="http://schemas.microsoft.com/office/drawing/2014/main" id="{D5140C2B-371D-42BC-85B4-3908B9C59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858250"/>
          <a:ext cx="2238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175</xdr:row>
      <xdr:rowOff>0</xdr:rowOff>
    </xdr:from>
    <xdr:to>
      <xdr:col>10</xdr:col>
      <xdr:colOff>209550</xdr:colOff>
      <xdr:row>177</xdr:row>
      <xdr:rowOff>76200</xdr:rowOff>
    </xdr:to>
    <xdr:pic>
      <xdr:nvPicPr>
        <xdr:cNvPr id="2" name="2 Imagen">
          <a:extLst>
            <a:ext uri="{FF2B5EF4-FFF2-40B4-BE49-F238E27FC236}">
              <a16:creationId xmlns:a16="http://schemas.microsoft.com/office/drawing/2014/main" id="{D5140C2B-371D-42BC-85B4-3908B9C59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165550"/>
          <a:ext cx="24003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2</xdr:row>
      <xdr:rowOff>38100</xdr:rowOff>
    </xdr:from>
    <xdr:to>
      <xdr:col>39</xdr:col>
      <xdr:colOff>19050</xdr:colOff>
      <xdr:row>7</xdr:row>
      <xdr:rowOff>0</xdr:rowOff>
    </xdr:to>
    <xdr:pic>
      <xdr:nvPicPr>
        <xdr:cNvPr id="2" name="Imagen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28600"/>
          <a:ext cx="71437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ANETH\Users\Usuario1\OneDrive\PROCESOS%20CONTRATACION\ARZOBISPO%20TBS\PROCESOS%202020\PROCESO%208%20-%20C8%20-CELULARES\PROCESO%208%20Equipo%20Celul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umerosEnLetras.xla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OneDrive/PROCESOS%20CONTRATACION/ARZOBISPO%20TBS/PROCESOS%202021/PROCESO%205%20-%20COMPRA%20DE%20BIOSEGURIDAD/PROCESO%2005%20-%20INV%2004%20-%20C05%20-%20COMPRA%20DE%20BIOSEGURIDA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OneDrive/PROCESOS%20CONTRATACION/ARZOBISPO%20TBS/PROCESOS%202021/PROCESO%2010%20-%20COMPRA%20DE%20PLANTA%20TELEFONICA/PROCESO%2010%20-%20INV%2009%20-%20C07%20-%20COMPRA%20DE%20PLANTA%20TELEFON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
      <sheetName val="Datos"/>
      <sheetName val="1. Estudios Previos"/>
      <sheetName val="2. Invitaciòn"/>
      <sheetName val="3.Acta de cierre"/>
      <sheetName val="3.Acta de cierre y recepcio "/>
      <sheetName val="5. evaluaciòn"/>
      <sheetName val="6. Aceptacion de la oferta"/>
      <sheetName val="7. Adjudicaciòn"/>
      <sheetName val="8. contrato PJ"/>
      <sheetName val="PRORROGA 1"/>
      <sheetName val="8. contrato PN"/>
      <sheetName val="9. Rec Satisfacciòn original"/>
      <sheetName val="10. liquidación contrato"/>
      <sheetName val="11.DOC EQUIVALENTE NA"/>
    </sheetNames>
    <sheetDataSet>
      <sheetData sheetId="0" refreshError="1"/>
      <sheetData sheetId="1">
        <row r="4">
          <cell r="B4" t="str">
            <v>ARZOBISPO TULIO BOTERO SALAZAR</v>
          </cell>
        </row>
        <row r="8">
          <cell r="B8">
            <v>11797830</v>
          </cell>
        </row>
        <row r="9">
          <cell r="B9" t="str">
            <v>Quibdo</v>
          </cell>
        </row>
      </sheetData>
      <sheetData sheetId="2" refreshError="1"/>
      <sheetData sheetId="3" refreshError="1"/>
      <sheetData sheetId="4" refreshError="1"/>
      <sheetData sheetId="5" refreshError="1"/>
      <sheetData sheetId="6" refreshError="1"/>
      <sheetData sheetId="7" refreshError="1"/>
      <sheetData sheetId="8" refreshError="1"/>
      <sheetData sheetId="9">
        <row r="23">
          <cell r="F23" t="str">
            <v>Ochocientos treinta y dos mil Pesos</v>
          </cell>
        </row>
        <row r="25">
          <cell r="H25" t="str">
            <v>BENJAMIN MARTINEZ LEMOS</v>
          </cell>
        </row>
        <row r="139">
          <cell r="A139" t="str">
            <v>BENJAMIN MARTINEZ LEMOS</v>
          </cell>
        </row>
        <row r="140">
          <cell r="A140" t="str">
            <v xml:space="preserve">Rector </v>
          </cell>
        </row>
      </sheetData>
      <sheetData sheetId="10"/>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NumerosEnLetras"/>
    </sheetNames>
    <definedNames>
      <definedName name="ENLETRAS"/>
    </defined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
      <sheetName val="Datos"/>
      <sheetName val="1. Estudios Previos"/>
      <sheetName val="2. Invitación"/>
      <sheetName val="3.Acta de cierre"/>
      <sheetName val="3.Acta de cierre y recepción"/>
      <sheetName val="5. Evaluaciòn ok subsanado"/>
      <sheetName val="5. Evaluaciòn ok"/>
      <sheetName val="6. Aceptacion de la oferta"/>
      <sheetName val="7. Adjudicaciòn"/>
      <sheetName val="8. contrato Persona Juridica"/>
      <sheetName val="8. contrato Persona Natural"/>
      <sheetName val="9. Rec Satisfacciòn original"/>
      <sheetName val="10. liquidación contrato"/>
      <sheetName val="11.DOC SOPORTE"/>
      <sheetName val="11.DOC EQUIVALENTE NA"/>
    </sheetNames>
    <sheetDataSet>
      <sheetData sheetId="0"/>
      <sheetData sheetId="1">
        <row r="4">
          <cell r="B4" t="str">
            <v>ARZOBISPO TULIO BOTERO SALAZAR</v>
          </cell>
        </row>
        <row r="5">
          <cell r="B5" t="str">
            <v>811018664-1</v>
          </cell>
        </row>
        <row r="6">
          <cell r="B6" t="str">
            <v>Calle 49A N°03a - 006</v>
          </cell>
        </row>
        <row r="7">
          <cell r="B7" t="str">
            <v>BENJAMIN MARTINEZ LEMOS</v>
          </cell>
        </row>
        <row r="10">
          <cell r="B10" t="str">
            <v>Medellìn</v>
          </cell>
        </row>
        <row r="11">
          <cell r="B11">
            <v>2267300</v>
          </cell>
        </row>
        <row r="124">
          <cell r="D124">
            <v>0</v>
          </cell>
          <cell r="E124">
            <v>0</v>
          </cell>
          <cell r="F124">
            <v>0</v>
          </cell>
        </row>
        <row r="125">
          <cell r="D125">
            <v>0</v>
          </cell>
          <cell r="E125">
            <v>0</v>
          </cell>
          <cell r="F125">
            <v>0</v>
          </cell>
        </row>
        <row r="126">
          <cell r="D126">
            <v>0</v>
          </cell>
          <cell r="E126">
            <v>0</v>
          </cell>
          <cell r="F126">
            <v>0</v>
          </cell>
        </row>
        <row r="127">
          <cell r="D127">
            <v>0</v>
          </cell>
          <cell r="E127">
            <v>0</v>
          </cell>
          <cell r="F127">
            <v>0</v>
          </cell>
        </row>
        <row r="128">
          <cell r="D128">
            <v>0</v>
          </cell>
          <cell r="E128">
            <v>0</v>
          </cell>
          <cell r="F128">
            <v>0</v>
          </cell>
        </row>
        <row r="129">
          <cell r="D129">
            <v>0</v>
          </cell>
          <cell r="E129">
            <v>0</v>
          </cell>
          <cell r="F129">
            <v>0</v>
          </cell>
        </row>
        <row r="130">
          <cell r="D130">
            <v>0</v>
          </cell>
          <cell r="E130">
            <v>0</v>
          </cell>
          <cell r="F130">
            <v>0</v>
          </cell>
        </row>
        <row r="131">
          <cell r="D131">
            <v>0</v>
          </cell>
          <cell r="E131">
            <v>0</v>
          </cell>
          <cell r="F131">
            <v>0</v>
          </cell>
        </row>
        <row r="132">
          <cell r="D132">
            <v>0</v>
          </cell>
          <cell r="E132">
            <v>0</v>
          </cell>
          <cell r="F132">
            <v>0</v>
          </cell>
        </row>
        <row r="133">
          <cell r="D133">
            <v>0</v>
          </cell>
          <cell r="E133">
            <v>0</v>
          </cell>
          <cell r="F133">
            <v>0</v>
          </cell>
        </row>
        <row r="134">
          <cell r="D134">
            <v>0</v>
          </cell>
          <cell r="E134">
            <v>0</v>
          </cell>
          <cell r="F134">
            <v>0</v>
          </cell>
        </row>
        <row r="135">
          <cell r="D135">
            <v>0</v>
          </cell>
          <cell r="E135">
            <v>0</v>
          </cell>
          <cell r="F135">
            <v>0</v>
          </cell>
        </row>
        <row r="136">
          <cell r="D136">
            <v>0</v>
          </cell>
          <cell r="E136">
            <v>0</v>
          </cell>
          <cell r="F136">
            <v>0</v>
          </cell>
        </row>
        <row r="137">
          <cell r="D137">
            <v>0</v>
          </cell>
          <cell r="E137">
            <v>0</v>
          </cell>
          <cell r="F137">
            <v>0</v>
          </cell>
        </row>
        <row r="138">
          <cell r="D138">
            <v>0</v>
          </cell>
          <cell r="E138">
            <v>0</v>
          </cell>
          <cell r="F138">
            <v>0</v>
          </cell>
        </row>
        <row r="139">
          <cell r="D139">
            <v>0</v>
          </cell>
          <cell r="E139">
            <v>0</v>
          </cell>
          <cell r="F139">
            <v>0</v>
          </cell>
        </row>
        <row r="140">
          <cell r="D140">
            <v>0</v>
          </cell>
          <cell r="E140">
            <v>0</v>
          </cell>
          <cell r="F140">
            <v>0</v>
          </cell>
        </row>
        <row r="141">
          <cell r="D141">
            <v>0</v>
          </cell>
          <cell r="E141">
            <v>0</v>
          </cell>
          <cell r="F141">
            <v>0</v>
          </cell>
        </row>
        <row r="142">
          <cell r="D142">
            <v>0</v>
          </cell>
          <cell r="E142">
            <v>0</v>
          </cell>
          <cell r="F142">
            <v>0</v>
          </cell>
        </row>
        <row r="143">
          <cell r="D143">
            <v>0</v>
          </cell>
          <cell r="E143">
            <v>0</v>
          </cell>
          <cell r="F143">
            <v>0</v>
          </cell>
        </row>
        <row r="144">
          <cell r="D144">
            <v>0</v>
          </cell>
          <cell r="E144">
            <v>0</v>
          </cell>
          <cell r="F144">
            <v>0</v>
          </cell>
        </row>
        <row r="145">
          <cell r="D145">
            <v>0</v>
          </cell>
          <cell r="E145" t="str">
            <v>SUBTOTAL</v>
          </cell>
        </row>
        <row r="146">
          <cell r="D146">
            <v>0</v>
          </cell>
          <cell r="E146" t="str">
            <v xml:space="preserve">IVA </v>
          </cell>
          <cell r="F146">
            <v>0</v>
          </cell>
        </row>
        <row r="147">
          <cell r="D147">
            <v>0</v>
          </cell>
          <cell r="E147" t="str">
            <v>TOTAL</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o"/>
      <sheetName val="Datos"/>
      <sheetName val="1. Estudios Previos"/>
      <sheetName val="2. Invitación"/>
      <sheetName val="3.Acta de cierre"/>
      <sheetName val="3.Acta de cierre y recepción"/>
      <sheetName val="5. Evaluaciòn"/>
      <sheetName val="6. Aceptacion de la oferta"/>
      <sheetName val="7. Adjudicaciòn"/>
      <sheetName val="8. contrato Persona Juridica"/>
      <sheetName val="8. contrato Persona Natural"/>
      <sheetName val="9. Rec Satisfacciòn original"/>
      <sheetName val="10. liquidación contrato"/>
      <sheetName val="11.DOC EQUIVALENTE SOLO PARA RS"/>
      <sheetName val="11.DOC SOPORTE"/>
      <sheetName val="11.DOC EQUIVALENTE NA"/>
    </sheetNames>
    <sheetDataSet>
      <sheetData sheetId="0"/>
      <sheetData sheetId="1">
        <row r="116">
          <cell r="D116">
            <v>0</v>
          </cell>
        </row>
        <row r="122">
          <cell r="D122">
            <v>0</v>
          </cell>
          <cell r="E122">
            <v>0</v>
          </cell>
          <cell r="F122">
            <v>0</v>
          </cell>
        </row>
        <row r="126">
          <cell r="B126">
            <v>0</v>
          </cell>
        </row>
        <row r="127">
          <cell r="B127">
            <v>0</v>
          </cell>
        </row>
        <row r="128">
          <cell r="B128">
            <v>0</v>
          </cell>
        </row>
        <row r="129">
          <cell r="B129">
            <v>0</v>
          </cell>
        </row>
        <row r="130">
          <cell r="B130">
            <v>0</v>
          </cell>
        </row>
        <row r="131">
          <cell r="B131">
            <v>0</v>
          </cell>
        </row>
        <row r="132">
          <cell r="B132">
            <v>0</v>
          </cell>
        </row>
        <row r="133">
          <cell r="B133">
            <v>0</v>
          </cell>
        </row>
        <row r="134">
          <cell r="B134">
            <v>0</v>
          </cell>
        </row>
        <row r="135">
          <cell r="B135">
            <v>0</v>
          </cell>
        </row>
        <row r="136">
          <cell r="B136">
            <v>0</v>
          </cell>
        </row>
        <row r="137">
          <cell r="B137">
            <v>0</v>
          </cell>
        </row>
        <row r="138">
          <cell r="B138">
            <v>0</v>
          </cell>
        </row>
        <row r="139">
          <cell r="B139">
            <v>0</v>
          </cell>
        </row>
        <row r="140">
          <cell r="B140">
            <v>0</v>
          </cell>
        </row>
        <row r="141">
          <cell r="B141">
            <v>0</v>
          </cell>
        </row>
        <row r="142">
          <cell r="B142">
            <v>0</v>
          </cell>
        </row>
        <row r="143">
          <cell r="B143">
            <v>0</v>
          </cell>
        </row>
        <row r="144">
          <cell r="B144">
            <v>0</v>
          </cell>
        </row>
        <row r="145">
          <cell r="B145">
            <v>0</v>
          </cell>
        </row>
        <row r="146">
          <cell r="B146">
            <v>0</v>
          </cell>
        </row>
        <row r="147">
          <cell r="B14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mailto:viveroflorecer@gmail.com" TargetMode="External"/><Relationship Id="rId2" Type="http://schemas.openxmlformats.org/officeDocument/2006/relationships/hyperlink" Target="https://www.iesanrobertobelarmino.edu.co/" TargetMode="External"/><Relationship Id="rId1" Type="http://schemas.openxmlformats.org/officeDocument/2006/relationships/hyperlink" Target="mailto:sanrobertobelarmino@gmai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DF653"/>
  <sheetViews>
    <sheetView topLeftCell="A268" zoomScaleNormal="100" workbookViewId="0">
      <selection activeCell="Q143" sqref="Q143"/>
    </sheetView>
  </sheetViews>
  <sheetFormatPr baseColWidth="10" defaultColWidth="11.42578125" defaultRowHeight="12.75" x14ac:dyDescent="0.2"/>
  <cols>
    <col min="1" max="1" width="3.28515625" style="23" customWidth="1"/>
    <col min="2" max="2" width="3" style="25" customWidth="1"/>
    <col min="3" max="3" width="3.28515625" style="25" customWidth="1"/>
    <col min="4" max="6" width="3" style="25" customWidth="1"/>
    <col min="7" max="7" width="3.140625" style="25" customWidth="1"/>
    <col min="8" max="8" width="3.28515625" style="25" customWidth="1"/>
    <col min="9" max="9" width="2.85546875" style="25" customWidth="1"/>
    <col min="10" max="10" width="2.7109375" style="25" customWidth="1"/>
    <col min="11" max="11" width="3" style="25" customWidth="1"/>
    <col min="12" max="12" width="3.28515625" style="25" customWidth="1"/>
    <col min="13" max="14" width="3" style="25" customWidth="1"/>
    <col min="15" max="15" width="3.42578125" style="25" customWidth="1"/>
    <col min="16" max="16" width="3" style="25" customWidth="1"/>
    <col min="17" max="17" width="3.42578125" style="25" customWidth="1"/>
    <col min="18" max="18" width="3.140625" style="25" customWidth="1"/>
    <col min="19" max="20" width="3" style="25" customWidth="1"/>
    <col min="21" max="22" width="3.42578125" style="25" customWidth="1"/>
    <col min="23" max="31" width="3" style="25" customWidth="1"/>
    <col min="32" max="32" width="3.5703125" style="25" customWidth="1"/>
    <col min="33" max="36" width="3" style="25" customWidth="1"/>
    <col min="37" max="37" width="6.28515625" style="1" customWidth="1"/>
    <col min="38" max="38" width="3.28515625" style="1" customWidth="1"/>
    <col min="39" max="39" width="3" style="1" customWidth="1"/>
    <col min="40" max="40" width="3.28515625" style="1" customWidth="1"/>
    <col min="41" max="43" width="3" style="1" customWidth="1"/>
    <col min="44" max="44" width="3.140625" style="1" customWidth="1"/>
    <col min="45" max="45" width="3.28515625" style="1" customWidth="1"/>
    <col min="46" max="46" width="2.85546875" style="1" customWidth="1"/>
    <col min="47" max="47" width="2.7109375" style="1" customWidth="1"/>
    <col min="48" max="51" width="3" style="1" customWidth="1"/>
    <col min="52" max="52" width="3.42578125" style="1" customWidth="1"/>
    <col min="53" max="53" width="3" style="1" customWidth="1"/>
    <col min="54" max="54" width="3.42578125" style="1" customWidth="1"/>
    <col min="55" max="55" width="3.140625" style="1" customWidth="1"/>
    <col min="56" max="57" width="3" style="1" customWidth="1"/>
    <col min="58" max="59" width="3.42578125" style="1" customWidth="1"/>
    <col min="60" max="68" width="3" style="1" customWidth="1"/>
    <col min="69" max="69" width="3.5703125" style="1" customWidth="1"/>
    <col min="70" max="73" width="3" style="1" customWidth="1"/>
    <col min="74" max="74" width="11.42578125" style="1"/>
    <col min="75" max="75" width="3.28515625" style="1" customWidth="1"/>
    <col min="76" max="76" width="3" style="1" customWidth="1"/>
    <col min="77" max="77" width="3.28515625" style="1" customWidth="1"/>
    <col min="78" max="80" width="3" style="1" customWidth="1"/>
    <col min="81" max="81" width="3.140625" style="1" customWidth="1"/>
    <col min="82" max="82" width="3.28515625" style="1" customWidth="1"/>
    <col min="83" max="83" width="2.85546875" style="1" customWidth="1"/>
    <col min="84" max="84" width="2.7109375" style="1" customWidth="1"/>
    <col min="85" max="88" width="3" style="1" customWidth="1"/>
    <col min="89" max="89" width="3.42578125" style="1" customWidth="1"/>
    <col min="90" max="90" width="3" style="1" customWidth="1"/>
    <col min="91" max="91" width="3.42578125" style="1" customWidth="1"/>
    <col min="92" max="92" width="3.140625" style="1" customWidth="1"/>
    <col min="93" max="94" width="3" style="1" customWidth="1"/>
    <col min="95" max="96" width="3.42578125" style="1" customWidth="1"/>
    <col min="97" max="105" width="3" style="1" customWidth="1"/>
    <col min="106" max="106" width="3.5703125" style="1" customWidth="1"/>
    <col min="107" max="110" width="3" style="1" customWidth="1"/>
    <col min="111" max="16384" width="11.42578125" style="1"/>
  </cols>
  <sheetData>
    <row r="1" spans="1:37" s="5" customFormat="1" ht="20.25" x14ac:dyDescent="0.2">
      <c r="A1" s="716" t="s">
        <v>0</v>
      </c>
      <c r="B1" s="716"/>
      <c r="C1" s="716"/>
      <c r="D1" s="716"/>
      <c r="E1" s="716"/>
      <c r="F1" s="716"/>
      <c r="G1" s="716"/>
      <c r="H1" s="716"/>
      <c r="I1" s="716"/>
      <c r="J1" s="716"/>
      <c r="K1" s="716"/>
      <c r="L1" s="716"/>
      <c r="M1" s="716"/>
      <c r="N1" s="716"/>
      <c r="O1" s="716"/>
      <c r="P1" s="716"/>
      <c r="Q1" s="716"/>
      <c r="R1" s="716"/>
      <c r="S1" s="717" t="str">
        <f>+Datos!B4</f>
        <v>INSTITUCIÓN EDUCATIVA SAN ROBERTO BELARMINO</v>
      </c>
      <c r="T1" s="717"/>
      <c r="U1" s="717"/>
      <c r="V1" s="717"/>
      <c r="W1" s="717"/>
      <c r="X1" s="717"/>
      <c r="Y1" s="717"/>
      <c r="Z1" s="717"/>
      <c r="AA1" s="717"/>
      <c r="AB1" s="717"/>
      <c r="AC1" s="717"/>
      <c r="AD1" s="717"/>
      <c r="AE1" s="717"/>
      <c r="AF1" s="717"/>
      <c r="AG1" s="717"/>
      <c r="AH1" s="717"/>
      <c r="AI1" s="717"/>
      <c r="AJ1" s="717"/>
      <c r="AK1" s="6"/>
    </row>
    <row r="2" spans="1:37" s="5" customFormat="1" x14ac:dyDescent="0.2">
      <c r="A2" s="594" t="str">
        <f>+Datos!B6</f>
        <v>CALLE 32B No. 83-39 Medellín</v>
      </c>
      <c r="B2" s="594"/>
      <c r="C2" s="594"/>
      <c r="D2" s="594"/>
      <c r="E2" s="594"/>
      <c r="F2" s="594"/>
      <c r="G2" s="594"/>
      <c r="H2" s="594"/>
      <c r="I2" s="594"/>
      <c r="J2" s="594"/>
      <c r="K2" s="594"/>
      <c r="L2" s="594"/>
      <c r="M2" s="594"/>
      <c r="N2" s="594"/>
      <c r="O2" s="594"/>
      <c r="P2" s="594"/>
      <c r="Q2" s="594"/>
      <c r="R2" s="594"/>
      <c r="S2" s="594"/>
      <c r="T2" s="594"/>
      <c r="U2" s="594"/>
      <c r="V2" s="594"/>
      <c r="W2" s="594"/>
      <c r="X2" s="594"/>
      <c r="Y2" s="594"/>
      <c r="Z2" s="594"/>
      <c r="AA2" s="594"/>
      <c r="AB2" s="594"/>
      <c r="AC2" s="594"/>
      <c r="AD2" s="594"/>
      <c r="AE2" s="594"/>
      <c r="AF2" s="594"/>
      <c r="AG2" s="594"/>
      <c r="AH2" s="594"/>
      <c r="AI2" s="594"/>
      <c r="AJ2" s="594"/>
      <c r="AK2" s="6"/>
    </row>
    <row r="3" spans="1:37" s="5" customFormat="1" ht="15" customHeight="1" x14ac:dyDescent="0.2">
      <c r="A3" s="613" t="s">
        <v>1</v>
      </c>
      <c r="B3" s="613"/>
      <c r="C3" s="613"/>
      <c r="D3" s="613"/>
      <c r="E3" s="613"/>
      <c r="F3" s="613"/>
      <c r="G3" s="613"/>
      <c r="H3" s="613"/>
      <c r="I3" s="613"/>
      <c r="J3" s="613"/>
      <c r="K3" s="613"/>
      <c r="L3" s="613"/>
      <c r="M3" s="613"/>
      <c r="N3" s="613"/>
      <c r="O3" s="613"/>
      <c r="P3" s="613"/>
      <c r="Q3" s="24"/>
      <c r="R3" s="24"/>
      <c r="S3" s="571" t="str">
        <f>+Datos!B5</f>
        <v>811,040,191-1</v>
      </c>
      <c r="T3" s="571"/>
      <c r="U3" s="571"/>
      <c r="V3" s="571"/>
      <c r="W3" s="571"/>
      <c r="X3" s="571"/>
      <c r="Y3" s="571"/>
      <c r="Z3" s="571"/>
      <c r="AA3" s="571"/>
      <c r="AB3" s="571"/>
      <c r="AC3" s="571"/>
      <c r="AD3" s="571"/>
      <c r="AE3" s="571"/>
      <c r="AF3" s="571"/>
      <c r="AG3" s="571"/>
      <c r="AH3" s="571"/>
      <c r="AI3" s="571"/>
      <c r="AJ3" s="24"/>
      <c r="AK3" s="6"/>
    </row>
    <row r="4" spans="1:37" x14ac:dyDescent="0.2">
      <c r="A4" s="336"/>
      <c r="B4" s="336"/>
      <c r="C4" s="336"/>
      <c r="D4" s="336"/>
      <c r="E4" s="336"/>
      <c r="F4" s="336"/>
      <c r="G4" s="336"/>
      <c r="H4" s="336"/>
      <c r="I4" s="336"/>
      <c r="J4" s="336"/>
      <c r="K4" s="336"/>
      <c r="L4" s="336"/>
      <c r="M4" s="336"/>
      <c r="N4" s="336"/>
      <c r="O4" s="336"/>
      <c r="P4" s="336"/>
      <c r="Q4" s="336"/>
      <c r="R4" s="336"/>
      <c r="S4" s="336"/>
      <c r="T4" s="336"/>
      <c r="U4" s="336"/>
      <c r="V4" s="336"/>
      <c r="W4" s="336"/>
      <c r="X4" s="336"/>
      <c r="Y4" s="336"/>
      <c r="Z4" s="336"/>
      <c r="AA4" s="336"/>
      <c r="AB4" s="336"/>
      <c r="AC4" s="336"/>
      <c r="AD4" s="336"/>
      <c r="AE4" s="336"/>
      <c r="AF4" s="336"/>
      <c r="AG4" s="336"/>
      <c r="AH4" s="336"/>
      <c r="AI4" s="336"/>
      <c r="AJ4" s="336"/>
      <c r="AK4" s="6"/>
    </row>
    <row r="5" spans="1:37" x14ac:dyDescent="0.2">
      <c r="A5" s="336"/>
      <c r="B5" s="336"/>
      <c r="C5" s="336"/>
      <c r="D5" s="336"/>
      <c r="E5" s="336"/>
      <c r="F5" s="336"/>
      <c r="G5" s="336"/>
      <c r="H5" s="336"/>
      <c r="I5" s="336"/>
      <c r="J5" s="336"/>
      <c r="K5" s="336"/>
      <c r="L5" s="336"/>
      <c r="M5" s="336"/>
      <c r="N5" s="336"/>
      <c r="O5" s="336"/>
      <c r="P5" s="336"/>
      <c r="Q5" s="336"/>
      <c r="R5" s="336"/>
      <c r="S5" s="336"/>
      <c r="T5" s="336"/>
      <c r="U5" s="336"/>
      <c r="V5" s="336"/>
      <c r="W5" s="336"/>
      <c r="X5" s="336"/>
      <c r="Y5" s="336"/>
      <c r="Z5" s="336"/>
      <c r="AA5" s="336"/>
      <c r="AB5" s="336"/>
      <c r="AC5" s="336"/>
      <c r="AD5" s="336"/>
      <c r="AE5" s="336"/>
      <c r="AF5" s="336"/>
      <c r="AG5" s="336"/>
      <c r="AH5" s="336"/>
      <c r="AI5" s="336"/>
      <c r="AJ5" s="336"/>
      <c r="AK5" s="6"/>
    </row>
    <row r="6" spans="1:37" ht="20.25" x14ac:dyDescent="0.2">
      <c r="A6" s="605" t="s">
        <v>2</v>
      </c>
      <c r="B6" s="605"/>
      <c r="C6" s="605"/>
      <c r="D6" s="605"/>
      <c r="E6" s="605"/>
      <c r="F6" s="605"/>
      <c r="G6" s="605"/>
      <c r="H6" s="605"/>
      <c r="I6" s="605"/>
      <c r="J6" s="605"/>
      <c r="K6" s="605"/>
      <c r="L6" s="605"/>
      <c r="M6" s="605"/>
      <c r="N6" s="605"/>
      <c r="O6" s="605"/>
      <c r="P6" s="605"/>
      <c r="Q6" s="605"/>
      <c r="R6" s="605"/>
      <c r="S6" s="605"/>
      <c r="T6" s="605"/>
      <c r="U6" s="605"/>
      <c r="V6" s="605"/>
      <c r="W6" s="605"/>
      <c r="X6" s="605"/>
      <c r="Y6" s="605"/>
      <c r="Z6" s="605"/>
      <c r="AA6" s="605"/>
      <c r="AB6" s="605"/>
      <c r="AC6" s="605"/>
      <c r="AD6" s="605"/>
      <c r="AE6" s="605"/>
      <c r="AF6" s="605"/>
      <c r="AG6" s="605"/>
      <c r="AH6" s="605"/>
      <c r="AI6" s="605"/>
      <c r="AJ6" s="605"/>
      <c r="AK6" s="6"/>
    </row>
    <row r="7" spans="1:37" x14ac:dyDescent="0.2">
      <c r="A7" s="606" t="s">
        <v>3</v>
      </c>
      <c r="B7" s="606"/>
      <c r="C7" s="606"/>
      <c r="D7" s="606"/>
      <c r="E7" s="606"/>
      <c r="F7" s="606"/>
      <c r="G7" s="606"/>
      <c r="H7" s="606"/>
      <c r="I7" s="606"/>
      <c r="J7" s="606"/>
      <c r="K7" s="606"/>
      <c r="L7" s="606"/>
      <c r="M7" s="606"/>
      <c r="N7" s="606"/>
      <c r="O7" s="606"/>
      <c r="P7" s="606"/>
      <c r="Q7" s="606"/>
      <c r="R7" s="606"/>
      <c r="S7" s="606"/>
      <c r="T7" s="606"/>
      <c r="U7" s="606"/>
      <c r="V7" s="606"/>
      <c r="W7" s="606"/>
      <c r="X7" s="606"/>
      <c r="Y7" s="606"/>
      <c r="Z7" s="606"/>
      <c r="AA7" s="606"/>
      <c r="AB7" s="606"/>
      <c r="AC7" s="606"/>
      <c r="AD7" s="606"/>
      <c r="AE7" s="606"/>
      <c r="AF7" s="606"/>
      <c r="AG7" s="606"/>
      <c r="AH7" s="606"/>
      <c r="AI7" s="606"/>
      <c r="AJ7" s="606"/>
      <c r="AK7" s="6"/>
    </row>
    <row r="8" spans="1:37" x14ac:dyDescent="0.2">
      <c r="A8" s="341"/>
      <c r="AK8" s="6"/>
    </row>
    <row r="9" spans="1:37" ht="14.25" x14ac:dyDescent="0.2">
      <c r="A9" s="341" t="s">
        <v>4</v>
      </c>
      <c r="D9" s="570" t="str">
        <f>+Datos!C21</f>
        <v>SEISCIENTOS CINCUENTA MIL PESOS M.L.</v>
      </c>
      <c r="E9" s="570"/>
      <c r="F9" s="570"/>
      <c r="G9" s="570"/>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6"/>
    </row>
    <row r="10" spans="1:37" x14ac:dyDescent="0.2">
      <c r="A10" s="607" t="s">
        <v>5</v>
      </c>
      <c r="B10" s="607"/>
      <c r="C10" s="607"/>
      <c r="D10" s="607"/>
      <c r="E10" s="607"/>
      <c r="F10" s="607"/>
      <c r="G10" s="607"/>
      <c r="H10" s="607"/>
      <c r="I10" s="607"/>
      <c r="J10" s="607"/>
      <c r="K10" s="607"/>
      <c r="L10" s="607"/>
      <c r="M10" s="607"/>
      <c r="N10" s="607"/>
      <c r="O10" s="607"/>
      <c r="P10" s="607"/>
      <c r="AK10" s="6"/>
    </row>
    <row r="11" spans="1:37" x14ac:dyDescent="0.2">
      <c r="A11" s="341" t="s">
        <v>6</v>
      </c>
      <c r="AK11" s="6"/>
    </row>
    <row r="12" spans="1:37" ht="66.75" customHeight="1" x14ac:dyDescent="0.2">
      <c r="A12" s="572" t="s">
        <v>7</v>
      </c>
      <c r="B12" s="572"/>
      <c r="C12" s="572"/>
      <c r="D12" s="572"/>
      <c r="E12" s="572"/>
      <c r="F12" s="572"/>
      <c r="G12" s="572"/>
      <c r="H12" s="572"/>
      <c r="I12" s="572"/>
      <c r="J12" s="572"/>
      <c r="K12" s="572"/>
      <c r="L12" s="572"/>
      <c r="M12" s="572"/>
      <c r="N12" s="572"/>
      <c r="O12" s="572"/>
      <c r="P12" s="572"/>
      <c r="Q12" s="572"/>
      <c r="R12" s="572"/>
      <c r="S12" s="572"/>
      <c r="T12" s="572"/>
      <c r="U12" s="572"/>
      <c r="V12" s="572"/>
      <c r="W12" s="572"/>
      <c r="X12" s="572"/>
      <c r="Y12" s="572"/>
      <c r="Z12" s="572"/>
      <c r="AA12" s="572"/>
      <c r="AB12" s="572"/>
      <c r="AC12" s="572"/>
      <c r="AD12" s="572"/>
      <c r="AE12" s="572"/>
      <c r="AF12" s="572"/>
      <c r="AG12" s="572"/>
      <c r="AH12" s="572"/>
      <c r="AI12" s="572"/>
      <c r="AJ12" s="572"/>
      <c r="AK12" s="6"/>
    </row>
    <row r="13" spans="1:37" ht="42" customHeight="1" x14ac:dyDescent="0.2">
      <c r="A13" s="587" t="str">
        <f>+Datos!B14</f>
        <v xml:space="preserve">La Institución Educativa SAN ROBERTO BELARMINO de la Ciudad de Medellín, presta el Servicio Educativo en el Barrio Manrique de la Ciudad de Medellín, atendiendo a una comunidad estudiantil de aproximadamente 1.010 alumnos en promedio y 55 personas entre docentes, administrativos, aseadoras y vigilantes. Como institución comprometida con la calidad educativa y la formación integral de nuestros estudiantes busca brindar una educación incluyente de acuerdo con la diversidad de la población escolar. A través de la gestión académica busca posicionarse como una institución con calidad educativa  busca ampliar su cobertura con compromiso social. En este contexto procura ser eficiente en el desarrollo de sus actividades; por ende, debe proveer los suministros a que haya lugar, para favorecer la prestación del servicio educativo, en condiciones de equidad, eficiencia y calidad, todo encaminado a alcanzar los objetivos estratégicos plasmados en el PEI.
La institución Educativa San Roberto Belarmino como entidad prestadora de servicio educativo a niños, niñas y adolescentes, requiere para el cumplimiento de su actividad misional, la adquisición de implementos e insumos para la huerta escolar y los jardines internos de la institución y lombrices para proyecto de la Media Tècnica: Monitoreo Ambiental, de esta manera se brinda un adecuado mantenimiento a las zonas verdes y se aporta en el desarrollo del proyecto pedagógico “Enseñanza de la protección del ambiente, la ecología y la preservación de los recursos naturales”  establecido en la Ley 115 de 1994, el cual hace parte de la cátedras obligatorias dentro del currículo. </v>
      </c>
      <c r="B13" s="587"/>
      <c r="C13" s="587"/>
      <c r="D13" s="587"/>
      <c r="E13" s="587"/>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587"/>
      <c r="AH13" s="587"/>
      <c r="AI13" s="587"/>
      <c r="AJ13" s="587"/>
      <c r="AK13" s="6"/>
    </row>
    <row r="14" spans="1:37" ht="12.75" customHeight="1" x14ac:dyDescent="0.2">
      <c r="A14" s="593" t="s">
        <v>8</v>
      </c>
      <c r="B14" s="593"/>
      <c r="C14" s="593"/>
      <c r="D14" s="593"/>
      <c r="E14" s="593"/>
      <c r="F14" s="593"/>
      <c r="G14" s="593"/>
      <c r="H14" s="593"/>
      <c r="I14" s="593"/>
      <c r="J14" s="593"/>
      <c r="K14" s="593"/>
      <c r="L14" s="593"/>
      <c r="M14" s="593"/>
      <c r="N14" s="593"/>
      <c r="O14" s="593"/>
      <c r="P14" s="593"/>
      <c r="Q14" s="593"/>
      <c r="R14" s="593"/>
      <c r="S14" s="593"/>
      <c r="T14" s="593"/>
      <c r="U14" s="593"/>
      <c r="V14" s="593"/>
      <c r="W14" s="593"/>
      <c r="X14" s="593"/>
      <c r="Y14" s="593"/>
      <c r="Z14" s="593"/>
      <c r="AA14" s="593"/>
      <c r="AB14" s="593"/>
      <c r="AC14" s="593"/>
      <c r="AD14" s="593"/>
      <c r="AE14" s="593"/>
      <c r="AF14" s="593"/>
      <c r="AG14" s="593"/>
      <c r="AH14" s="593"/>
      <c r="AI14" s="593"/>
      <c r="AJ14" s="593"/>
      <c r="AK14" s="6"/>
    </row>
    <row r="15" spans="1:37" ht="30.75" customHeight="1" x14ac:dyDescent="0.2">
      <c r="A15" s="665" t="str">
        <f>+Datos!B16</f>
        <v xml:space="preserve">Atender los diferentes proyectos que se encuentran en el PEI, desde la gestión administrativa. La ejecución de nuestros proyectos administrativos, que se desarrollan por medio de las actividades académicas y las conexas a la educación con la integración de toda la comunidad educativa, son la prioridad de nuestra labor social y pedagógica, que requieren de herramientas para el cumplimiento adecuado de nuestras actividades. Es claro que hay muchas necesidades por atender  vemos que es necesario adelantar este proceso de contratación para la adquisición de implementos e insumos para la huerta escolar y los jardines internos de la institución y  lombrices para la Media Tècnica: Monitoreo Ambiental, de esta manera se brinda un adecuado mantenimiento a las zonas verdes y se aporta en el desarrollo del proyecto pedagógico “Enseñanza de la protección del ambiente, la ecología y la preservación de los recursos naturales”  establecido en la Ley 115 de 1994, el cual hace parte de la cátedras obligatorias dentro del currículo. </v>
      </c>
      <c r="B15" s="665"/>
      <c r="C15" s="665"/>
      <c r="D15" s="665"/>
      <c r="E15" s="665"/>
      <c r="F15" s="665"/>
      <c r="G15" s="665"/>
      <c r="H15" s="665"/>
      <c r="I15" s="665"/>
      <c r="J15" s="665"/>
      <c r="K15" s="665"/>
      <c r="L15" s="665"/>
      <c r="M15" s="665"/>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
    </row>
    <row r="16" spans="1:37" x14ac:dyDescent="0.2">
      <c r="A16" s="341" t="s">
        <v>9</v>
      </c>
      <c r="AK16" s="6"/>
    </row>
    <row r="17" spans="1:67" ht="27" customHeight="1" x14ac:dyDescent="0.2">
      <c r="A17" s="666" t="s">
        <v>10</v>
      </c>
      <c r="B17" s="666"/>
      <c r="C17" s="666"/>
      <c r="D17" s="608" t="str">
        <f>+Datos!B19</f>
        <v xml:space="preserve">Adquisición de implementos e insumos para la huerta escolar y los jardines internos de la institucióno y lombrices para proyecto de Media Tècnica: Monitoreo Ambiental. </v>
      </c>
      <c r="E17" s="608"/>
      <c r="F17" s="608"/>
      <c r="G17" s="608"/>
      <c r="H17" s="608"/>
      <c r="I17" s="608"/>
      <c r="J17" s="608"/>
      <c r="K17" s="608"/>
      <c r="L17" s="608"/>
      <c r="M17" s="608"/>
      <c r="N17" s="608"/>
      <c r="O17" s="608"/>
      <c r="P17" s="608"/>
      <c r="Q17" s="608"/>
      <c r="R17" s="608"/>
      <c r="S17" s="608"/>
      <c r="T17" s="608"/>
      <c r="U17" s="608"/>
      <c r="V17" s="608"/>
      <c r="W17" s="608"/>
      <c r="X17" s="608"/>
      <c r="Y17" s="608"/>
      <c r="Z17" s="608"/>
      <c r="AA17" s="608"/>
      <c r="AB17" s="608"/>
      <c r="AC17" s="608"/>
      <c r="AD17" s="608"/>
      <c r="AE17" s="608"/>
      <c r="AF17" s="608"/>
      <c r="AG17" s="608"/>
      <c r="AH17" s="608"/>
      <c r="AI17" s="608"/>
      <c r="AJ17" s="608"/>
      <c r="AK17" s="6"/>
    </row>
    <row r="18" spans="1:67" ht="12.75" customHeight="1" x14ac:dyDescent="0.2">
      <c r="A18" s="607" t="s">
        <v>11</v>
      </c>
      <c r="B18" s="607"/>
      <c r="C18" s="607"/>
      <c r="D18" s="585" t="str">
        <f>+Datos!B18</f>
        <v>25 dìas</v>
      </c>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6"/>
    </row>
    <row r="19" spans="1:67" ht="12.75" customHeight="1" x14ac:dyDescent="0.2">
      <c r="A19" s="607" t="s">
        <v>12</v>
      </c>
      <c r="B19" s="607"/>
      <c r="C19" s="607"/>
      <c r="D19" s="607"/>
      <c r="E19" s="607"/>
      <c r="F19" s="607"/>
      <c r="G19" s="669" t="s">
        <v>13</v>
      </c>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
    </row>
    <row r="20" spans="1:67" x14ac:dyDescent="0.2">
      <c r="A20" s="343" t="s">
        <v>14</v>
      </c>
      <c r="B20" s="26"/>
      <c r="C20" s="27"/>
      <c r="D20" s="27"/>
      <c r="E20" s="27"/>
      <c r="F20" s="27"/>
      <c r="G20" s="26"/>
      <c r="H20" s="27"/>
      <c r="I20" s="27"/>
      <c r="J20" s="26"/>
      <c r="K20" s="26"/>
      <c r="U20" s="609" t="str">
        <f>+Datos!B47</f>
        <v xml:space="preserve">Del 05 al 15 </v>
      </c>
      <c r="V20" s="609"/>
      <c r="W20" s="341" t="s">
        <v>15</v>
      </c>
      <c r="AK20" s="6"/>
    </row>
    <row r="21" spans="1:67" x14ac:dyDescent="0.2">
      <c r="A21" s="341" t="s">
        <v>16</v>
      </c>
      <c r="C21" s="342"/>
      <c r="D21" s="27"/>
      <c r="E21" s="27"/>
      <c r="F21" s="27"/>
      <c r="G21" s="26"/>
      <c r="H21" s="27"/>
      <c r="I21" s="342"/>
      <c r="U21" s="609" t="str">
        <f>+Datos!B48</f>
        <v xml:space="preserve">Del 15 al 30 </v>
      </c>
      <c r="V21" s="609"/>
      <c r="W21" s="341" t="s">
        <v>15</v>
      </c>
      <c r="AK21" s="6"/>
    </row>
    <row r="22" spans="1:67" x14ac:dyDescent="0.2">
      <c r="A22" s="607" t="s">
        <v>17</v>
      </c>
      <c r="B22" s="607"/>
      <c r="C22" s="607"/>
      <c r="D22" s="607"/>
      <c r="E22" s="607"/>
      <c r="F22" s="607"/>
      <c r="G22" s="607"/>
      <c r="H22" s="607"/>
      <c r="I22" s="607"/>
      <c r="J22" s="607"/>
      <c r="K22" s="607"/>
      <c r="L22" s="607"/>
      <c r="M22" s="607"/>
      <c r="N22" s="607"/>
      <c r="O22" s="607"/>
      <c r="P22" s="607"/>
      <c r="Q22" s="607"/>
      <c r="R22" s="607"/>
      <c r="S22" s="607"/>
      <c r="T22" s="607"/>
      <c r="U22" s="607"/>
      <c r="V22" s="607"/>
      <c r="W22" s="607"/>
      <c r="X22" s="607"/>
      <c r="Y22" s="607"/>
      <c r="Z22" s="607"/>
      <c r="AA22" s="607"/>
      <c r="AB22" s="607"/>
      <c r="AC22" s="607"/>
      <c r="AD22" s="607"/>
      <c r="AE22" s="607"/>
      <c r="AF22" s="607"/>
      <c r="AG22" s="607"/>
      <c r="AH22" s="607"/>
      <c r="AI22" s="607"/>
      <c r="AJ22" s="607"/>
      <c r="AK22" s="6"/>
    </row>
    <row r="23" spans="1:67" x14ac:dyDescent="0.2">
      <c r="A23" s="608" t="str">
        <f>+Datos!B17</f>
        <v>Este proceso contempla la contratación para la adquisición de implementos e insumos para la huerta escolar y los jardines internos de la institución y lombrices para proyecto de Monitoreo Ambiental,  el cual hace parte de la cátedras obligatorias dentro del currículo.  , como herramienta que ayude a mejorar la atención de las necesidades de salubridad, higiene y seguridad de nuestra comunidad educativa.  El proponente deberá contar con los medios necesarios para la prestación del objeto de este proceso contractual, bajo condiciones de seguridad, calidad y garantía del producto en las fechas indicadas. La entrega del producto se realizará en las instalaciones de la Institución Educativa, por parte del contratista quien asumirá toda la responsabilidad del proyecto a ejecutar y entregará a satisfacción al finalizar los insumos requeridos.</v>
      </c>
      <c r="B23" s="608"/>
      <c r="C23" s="608"/>
      <c r="D23" s="608"/>
      <c r="E23" s="608"/>
      <c r="F23" s="608"/>
      <c r="G23" s="608"/>
      <c r="H23" s="608"/>
      <c r="I23" s="608"/>
      <c r="J23" s="608"/>
      <c r="K23" s="608"/>
      <c r="L23" s="608"/>
      <c r="M23" s="608"/>
      <c r="N23" s="608"/>
      <c r="O23" s="608"/>
      <c r="P23" s="608"/>
      <c r="Q23" s="608"/>
      <c r="R23" s="608"/>
      <c r="S23" s="608"/>
      <c r="T23" s="608"/>
      <c r="U23" s="608"/>
      <c r="V23" s="608"/>
      <c r="W23" s="608"/>
      <c r="X23" s="608"/>
      <c r="Y23" s="608"/>
      <c r="Z23" s="608"/>
      <c r="AA23" s="608"/>
      <c r="AB23" s="608"/>
      <c r="AC23" s="608"/>
      <c r="AD23" s="608"/>
      <c r="AE23" s="608"/>
      <c r="AF23" s="608"/>
      <c r="AG23" s="608"/>
      <c r="AH23" s="608"/>
      <c r="AI23" s="608"/>
      <c r="AJ23" s="608"/>
      <c r="AK23" s="6"/>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row>
    <row r="24" spans="1:67" x14ac:dyDescent="0.2">
      <c r="A24" s="607" t="s">
        <v>18</v>
      </c>
      <c r="B24" s="607"/>
      <c r="C24" s="607"/>
      <c r="D24" s="607"/>
      <c r="E24" s="607"/>
      <c r="F24" s="607"/>
      <c r="G24" s="607"/>
      <c r="H24" s="607"/>
      <c r="I24" s="607"/>
      <c r="J24" s="607"/>
      <c r="K24" s="607"/>
      <c r="L24" s="607"/>
      <c r="M24" s="607"/>
      <c r="N24" s="607"/>
      <c r="O24" s="607"/>
      <c r="P24" s="570" t="str">
        <f>+Datos!B4</f>
        <v>INSTITUCIÓN EDUCATIVA SAN ROBERTO BELARMINO</v>
      </c>
      <c r="Q24" s="570"/>
      <c r="R24" s="570"/>
      <c r="S24" s="570"/>
      <c r="T24" s="570"/>
      <c r="U24" s="570"/>
      <c r="V24" s="570"/>
      <c r="W24" s="570"/>
      <c r="X24" s="570"/>
      <c r="Y24" s="570"/>
      <c r="Z24" s="570"/>
      <c r="AA24" s="570"/>
      <c r="AB24" s="570"/>
      <c r="AC24" s="570"/>
      <c r="AD24" s="570"/>
      <c r="AE24" s="570"/>
      <c r="AF24" s="607" t="s">
        <v>19</v>
      </c>
      <c r="AG24" s="607"/>
      <c r="AH24" s="607"/>
      <c r="AI24" s="607"/>
      <c r="AJ24" s="607"/>
      <c r="AK24" s="6"/>
    </row>
    <row r="25" spans="1:67" x14ac:dyDescent="0.2">
      <c r="A25" s="337"/>
      <c r="AK25" s="6"/>
    </row>
    <row r="26" spans="1:67" x14ac:dyDescent="0.2">
      <c r="A26" s="571" t="s">
        <v>20</v>
      </c>
      <c r="B26" s="571"/>
      <c r="C26" s="571"/>
      <c r="D26" s="571"/>
      <c r="E26" s="571"/>
      <c r="F26" s="571"/>
      <c r="G26" s="571"/>
      <c r="H26" s="571"/>
      <c r="I26" s="571"/>
      <c r="J26" s="571"/>
      <c r="K26" s="571"/>
      <c r="L26" s="571"/>
      <c r="M26" s="571"/>
      <c r="N26" s="571"/>
      <c r="O26" s="571"/>
      <c r="P26" s="571"/>
      <c r="Q26" s="571"/>
      <c r="R26" s="571"/>
      <c r="S26" s="571"/>
      <c r="T26" s="571"/>
      <c r="U26" s="571"/>
      <c r="V26" s="571"/>
      <c r="W26" s="571"/>
      <c r="X26" s="571"/>
      <c r="Y26" s="571"/>
      <c r="Z26" s="571"/>
      <c r="AA26" s="571"/>
      <c r="AB26" s="571"/>
      <c r="AC26" s="571"/>
      <c r="AD26" s="571"/>
      <c r="AE26" s="571"/>
      <c r="AF26" s="571"/>
      <c r="AG26" s="571"/>
      <c r="AH26" s="571"/>
      <c r="AI26" s="571"/>
      <c r="AJ26" s="571"/>
      <c r="AK26" s="6"/>
    </row>
    <row r="27" spans="1:67" ht="12.75" customHeight="1" x14ac:dyDescent="0.2">
      <c r="A27" s="594" t="s">
        <v>21</v>
      </c>
      <c r="B27" s="594"/>
      <c r="C27" s="594"/>
      <c r="D27" s="594"/>
      <c r="E27" s="594"/>
      <c r="F27" s="594"/>
      <c r="G27" s="594"/>
      <c r="H27" s="594"/>
      <c r="I27" s="59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6"/>
    </row>
    <row r="28" spans="1:67" ht="27" customHeight="1" x14ac:dyDescent="0.2">
      <c r="A28" s="572" t="s">
        <v>22</v>
      </c>
      <c r="B28" s="572"/>
      <c r="C28" s="572"/>
      <c r="D28" s="572"/>
      <c r="E28" s="572"/>
      <c r="F28" s="572"/>
      <c r="G28" s="572"/>
      <c r="H28" s="572"/>
      <c r="I28" s="572"/>
      <c r="J28" s="572"/>
      <c r="K28" s="572"/>
      <c r="L28" s="572"/>
      <c r="M28" s="572"/>
      <c r="N28" s="572"/>
      <c r="O28" s="572"/>
      <c r="P28" s="572"/>
      <c r="Q28" s="572"/>
      <c r="R28" s="572"/>
      <c r="S28" s="572"/>
      <c r="T28" s="572"/>
      <c r="U28" s="572"/>
      <c r="V28" s="572"/>
      <c r="W28" s="572"/>
      <c r="X28" s="572"/>
      <c r="Y28" s="572"/>
      <c r="Z28" s="572"/>
      <c r="AA28" s="572"/>
      <c r="AB28" s="572"/>
      <c r="AC28" s="572"/>
      <c r="AD28" s="572"/>
      <c r="AE28" s="572"/>
      <c r="AF28" s="572"/>
      <c r="AG28" s="572"/>
      <c r="AH28" s="572"/>
      <c r="AI28" s="572"/>
      <c r="AJ28" s="572"/>
      <c r="AK28" s="6"/>
    </row>
    <row r="29" spans="1:67" x14ac:dyDescent="0.2">
      <c r="A29" s="668"/>
      <c r="B29" s="668"/>
      <c r="C29" s="668"/>
      <c r="D29" s="668"/>
      <c r="E29" s="668"/>
      <c r="F29" s="668"/>
      <c r="G29" s="668"/>
      <c r="H29" s="668"/>
      <c r="I29" s="668"/>
      <c r="J29" s="668"/>
      <c r="K29" s="668"/>
      <c r="L29" s="668"/>
      <c r="M29" s="668"/>
      <c r="N29" s="668"/>
      <c r="O29" s="668"/>
      <c r="P29" s="668"/>
      <c r="Q29" s="668"/>
      <c r="R29" s="668"/>
      <c r="S29" s="668"/>
      <c r="T29" s="668"/>
      <c r="U29" s="668"/>
      <c r="V29" s="668"/>
      <c r="W29" s="668"/>
      <c r="X29" s="668"/>
      <c r="Y29" s="668"/>
      <c r="Z29" s="668"/>
      <c r="AA29" s="668"/>
      <c r="AB29" s="668"/>
      <c r="AC29" s="668"/>
      <c r="AD29" s="668"/>
      <c r="AE29" s="668"/>
      <c r="AF29" s="668"/>
      <c r="AG29" s="668"/>
      <c r="AH29" s="668"/>
      <c r="AI29" s="668"/>
      <c r="AJ29" s="668"/>
      <c r="AK29" s="6"/>
    </row>
    <row r="30" spans="1:67" x14ac:dyDescent="0.2">
      <c r="A30" s="571" t="s">
        <v>23</v>
      </c>
      <c r="B30" s="571"/>
      <c r="C30" s="571"/>
      <c r="D30" s="571"/>
      <c r="E30" s="571"/>
      <c r="F30" s="571"/>
      <c r="G30" s="571"/>
      <c r="H30" s="571"/>
      <c r="I30" s="571"/>
      <c r="J30" s="571"/>
      <c r="K30" s="571"/>
      <c r="L30" s="571"/>
      <c r="M30" s="571"/>
      <c r="N30" s="571"/>
      <c r="O30" s="571"/>
      <c r="P30" s="571"/>
      <c r="Q30" s="571"/>
      <c r="R30" s="571"/>
      <c r="S30" s="571"/>
      <c r="T30" s="571"/>
      <c r="U30" s="571"/>
      <c r="V30" s="571"/>
      <c r="W30" s="571"/>
      <c r="X30" s="571"/>
      <c r="Y30" s="571"/>
      <c r="Z30" s="571"/>
      <c r="AA30" s="571"/>
      <c r="AB30" s="571"/>
      <c r="AC30" s="571"/>
      <c r="AD30" s="571"/>
      <c r="AE30" s="571"/>
      <c r="AF30" s="571"/>
      <c r="AG30" s="571"/>
      <c r="AH30" s="571"/>
      <c r="AI30" s="571"/>
      <c r="AJ30" s="571"/>
      <c r="AK30" s="6"/>
    </row>
    <row r="31" spans="1:67" ht="37.5" customHeight="1" x14ac:dyDescent="0.2">
      <c r="A31" s="572" t="s">
        <v>24</v>
      </c>
      <c r="B31" s="572"/>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6"/>
    </row>
    <row r="32" spans="1:67" x14ac:dyDescent="0.2">
      <c r="A32" s="607" t="s">
        <v>25</v>
      </c>
      <c r="B32" s="607"/>
      <c r="C32" s="607"/>
      <c r="D32" s="607"/>
      <c r="E32" s="607"/>
      <c r="F32" s="607"/>
      <c r="G32" s="607"/>
      <c r="H32" s="607"/>
      <c r="I32" s="607"/>
      <c r="J32" s="607"/>
      <c r="K32" s="607"/>
      <c r="L32" s="607"/>
      <c r="M32" s="607"/>
      <c r="N32" s="607"/>
      <c r="O32" s="607"/>
      <c r="P32" s="607"/>
      <c r="Q32" s="607"/>
      <c r="R32" s="607"/>
      <c r="S32" s="607"/>
      <c r="T32" s="607"/>
      <c r="U32" s="607"/>
      <c r="V32" s="607"/>
      <c r="W32" s="607"/>
      <c r="X32" s="607"/>
      <c r="Y32" s="607"/>
      <c r="Z32" s="607"/>
      <c r="AA32" s="607"/>
      <c r="AB32" s="607"/>
      <c r="AC32" s="607"/>
      <c r="AD32" s="607"/>
      <c r="AE32" s="607"/>
      <c r="AF32" s="607"/>
      <c r="AG32" s="607"/>
      <c r="AH32" s="607"/>
      <c r="AI32" s="607"/>
      <c r="AJ32" s="607"/>
      <c r="AK32" s="6"/>
    </row>
    <row r="33" spans="1:37" ht="27" customHeight="1" x14ac:dyDescent="0.2">
      <c r="A33" s="572" t="s">
        <v>26</v>
      </c>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72"/>
      <c r="AI33" s="572"/>
      <c r="AJ33" s="572"/>
      <c r="AK33" s="6"/>
    </row>
    <row r="34" spans="1:37" x14ac:dyDescent="0.2">
      <c r="A34" s="575" t="s">
        <v>27</v>
      </c>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c r="AA34" s="575"/>
      <c r="AB34" s="575"/>
      <c r="AC34" s="575"/>
      <c r="AD34" s="575"/>
      <c r="AE34" s="575"/>
      <c r="AF34" s="575"/>
      <c r="AG34" s="575"/>
      <c r="AH34" s="575"/>
      <c r="AI34" s="575"/>
      <c r="AJ34" s="575"/>
      <c r="AK34" s="6"/>
    </row>
    <row r="35" spans="1:37" ht="16.5" customHeight="1" x14ac:dyDescent="0.2">
      <c r="A35" s="580" t="s">
        <v>28</v>
      </c>
      <c r="B35" s="581"/>
      <c r="C35" s="667" t="s">
        <v>29</v>
      </c>
      <c r="D35" s="667"/>
      <c r="E35" s="667"/>
      <c r="F35" s="667" t="s">
        <v>30</v>
      </c>
      <c r="G35" s="667"/>
      <c r="H35" s="667"/>
      <c r="I35" s="667"/>
      <c r="J35" s="667"/>
      <c r="K35" s="667"/>
      <c r="L35" s="667"/>
      <c r="M35" s="667"/>
      <c r="N35" s="667"/>
      <c r="O35" s="667"/>
      <c r="P35" s="667"/>
      <c r="Q35" s="667"/>
      <c r="R35" s="667"/>
      <c r="S35" s="667"/>
      <c r="T35" s="667"/>
      <c r="U35" s="667"/>
      <c r="V35" s="667"/>
      <c r="W35" s="667"/>
      <c r="X35" s="667"/>
      <c r="Y35" s="667"/>
      <c r="Z35" s="667"/>
      <c r="AA35" s="667"/>
      <c r="AB35" s="667"/>
      <c r="AC35" s="667"/>
      <c r="AD35" s="667"/>
      <c r="AE35" s="667"/>
      <c r="AF35" s="667"/>
      <c r="AG35" s="667"/>
      <c r="AH35" s="667"/>
      <c r="AI35" s="667"/>
      <c r="AJ35" s="667"/>
      <c r="AK35" s="6"/>
    </row>
    <row r="36" spans="1:37" x14ac:dyDescent="0.2">
      <c r="A36" s="561" t="e">
        <f>+Datos!#REF!</f>
        <v>#REF!</v>
      </c>
      <c r="B36" s="562"/>
      <c r="C36" s="578" t="e">
        <f>+Datos!#REF!</f>
        <v>#REF!</v>
      </c>
      <c r="D36" s="578"/>
      <c r="E36" s="578"/>
      <c r="F36" s="579" t="e">
        <f>+Datos!#REF!</f>
        <v>#REF!</v>
      </c>
      <c r="G36" s="579"/>
      <c r="H36" s="579"/>
      <c r="I36" s="579"/>
      <c r="J36" s="579"/>
      <c r="K36" s="579"/>
      <c r="L36" s="579"/>
      <c r="M36" s="579"/>
      <c r="N36" s="579"/>
      <c r="O36" s="579"/>
      <c r="P36" s="579"/>
      <c r="Q36" s="579"/>
      <c r="R36" s="579"/>
      <c r="S36" s="579"/>
      <c r="T36" s="579"/>
      <c r="U36" s="579"/>
      <c r="V36" s="579"/>
      <c r="W36" s="579"/>
      <c r="X36" s="579"/>
      <c r="Y36" s="579"/>
      <c r="Z36" s="579"/>
      <c r="AA36" s="579"/>
      <c r="AB36" s="579"/>
      <c r="AC36" s="579"/>
      <c r="AD36" s="579"/>
      <c r="AE36" s="579"/>
      <c r="AF36" s="579"/>
      <c r="AG36" s="579"/>
      <c r="AH36" s="579"/>
      <c r="AI36" s="579"/>
      <c r="AJ36" s="579"/>
      <c r="AK36" s="6"/>
    </row>
    <row r="37" spans="1:37" x14ac:dyDescent="0.2">
      <c r="A37" s="561">
        <f>+Datos!A115</f>
        <v>2</v>
      </c>
      <c r="B37" s="562"/>
      <c r="C37" s="578">
        <f>+Datos!B115</f>
        <v>4</v>
      </c>
      <c r="D37" s="578"/>
      <c r="E37" s="578"/>
      <c r="F37" s="579" t="str">
        <f>+Datos!D115</f>
        <v>HUMUS</v>
      </c>
      <c r="G37" s="579"/>
      <c r="H37" s="579"/>
      <c r="I37" s="579"/>
      <c r="J37" s="579"/>
      <c r="K37" s="579"/>
      <c r="L37" s="579"/>
      <c r="M37" s="579"/>
      <c r="N37" s="579"/>
      <c r="O37" s="579"/>
      <c r="P37" s="579"/>
      <c r="Q37" s="579"/>
      <c r="R37" s="579"/>
      <c r="S37" s="579"/>
      <c r="T37" s="579"/>
      <c r="U37" s="579"/>
      <c r="V37" s="579"/>
      <c r="W37" s="579"/>
      <c r="X37" s="579"/>
      <c r="Y37" s="579"/>
      <c r="Z37" s="579"/>
      <c r="AA37" s="579"/>
      <c r="AB37" s="579"/>
      <c r="AC37" s="579"/>
      <c r="AD37" s="579"/>
      <c r="AE37" s="579"/>
      <c r="AF37" s="579"/>
      <c r="AG37" s="579"/>
      <c r="AH37" s="579"/>
      <c r="AI37" s="579"/>
      <c r="AJ37" s="579"/>
      <c r="AK37" s="6"/>
    </row>
    <row r="38" spans="1:37" x14ac:dyDescent="0.2">
      <c r="A38" s="561">
        <f>+Datos!A116</f>
        <v>3</v>
      </c>
      <c r="B38" s="562"/>
      <c r="C38" s="578">
        <f>+Datos!B116</f>
        <v>3</v>
      </c>
      <c r="D38" s="578"/>
      <c r="E38" s="578"/>
      <c r="F38" s="579" t="str">
        <f>+Datos!C116</f>
        <v>UNIDAD</v>
      </c>
      <c r="G38" s="579"/>
      <c r="H38" s="579"/>
      <c r="I38" s="579"/>
      <c r="J38" s="579"/>
      <c r="K38" s="579"/>
      <c r="L38" s="579"/>
      <c r="M38" s="579"/>
      <c r="N38" s="579"/>
      <c r="O38" s="579"/>
      <c r="P38" s="579"/>
      <c r="Q38" s="579"/>
      <c r="R38" s="579"/>
      <c r="S38" s="579"/>
      <c r="T38" s="579"/>
      <c r="U38" s="579"/>
      <c r="V38" s="579"/>
      <c r="W38" s="579"/>
      <c r="X38" s="579"/>
      <c r="Y38" s="579"/>
      <c r="Z38" s="579"/>
      <c r="AA38" s="579"/>
      <c r="AB38" s="579"/>
      <c r="AC38" s="579"/>
      <c r="AD38" s="579"/>
      <c r="AE38" s="579"/>
      <c r="AF38" s="579"/>
      <c r="AG38" s="579"/>
      <c r="AH38" s="579"/>
      <c r="AI38" s="579"/>
      <c r="AJ38" s="579"/>
      <c r="AK38" s="6"/>
    </row>
    <row r="39" spans="1:37" x14ac:dyDescent="0.2">
      <c r="A39" s="561">
        <f>+Datos!A117</f>
        <v>4</v>
      </c>
      <c r="B39" s="562"/>
      <c r="C39" s="578">
        <f>+Datos!B117</f>
        <v>4</v>
      </c>
      <c r="D39" s="578"/>
      <c r="E39" s="578"/>
      <c r="F39" s="579" t="str">
        <f>+Datos!C117</f>
        <v>UNIDAD</v>
      </c>
      <c r="G39" s="579"/>
      <c r="H39" s="579"/>
      <c r="I39" s="579"/>
      <c r="J39" s="579"/>
      <c r="K39" s="579"/>
      <c r="L39" s="579"/>
      <c r="M39" s="579"/>
      <c r="N39" s="579"/>
      <c r="O39" s="579"/>
      <c r="P39" s="579"/>
      <c r="Q39" s="579"/>
      <c r="R39" s="579"/>
      <c r="S39" s="579"/>
      <c r="T39" s="579"/>
      <c r="U39" s="579"/>
      <c r="V39" s="579"/>
      <c r="W39" s="579"/>
      <c r="X39" s="579"/>
      <c r="Y39" s="579"/>
      <c r="Z39" s="579"/>
      <c r="AA39" s="579"/>
      <c r="AB39" s="579"/>
      <c r="AC39" s="579"/>
      <c r="AD39" s="579"/>
      <c r="AE39" s="579"/>
      <c r="AF39" s="579"/>
      <c r="AG39" s="579"/>
      <c r="AH39" s="579"/>
      <c r="AI39" s="579"/>
      <c r="AJ39" s="579"/>
      <c r="AK39" s="6"/>
    </row>
    <row r="40" spans="1:37" x14ac:dyDescent="0.2">
      <c r="A40" s="561" t="e">
        <f>+Datos!#REF!</f>
        <v>#REF!</v>
      </c>
      <c r="B40" s="562"/>
      <c r="C40" s="578" t="e">
        <f>+Datos!#REF!</f>
        <v>#REF!</v>
      </c>
      <c r="D40" s="578"/>
      <c r="E40" s="578"/>
      <c r="F40" s="579" t="e">
        <f>+Datos!#REF!</f>
        <v>#REF!</v>
      </c>
      <c r="G40" s="579"/>
      <c r="H40" s="579"/>
      <c r="I40" s="579"/>
      <c r="J40" s="579"/>
      <c r="K40" s="579"/>
      <c r="L40" s="579"/>
      <c r="M40" s="579"/>
      <c r="N40" s="579"/>
      <c r="O40" s="579"/>
      <c r="P40" s="579"/>
      <c r="Q40" s="579"/>
      <c r="R40" s="579"/>
      <c r="S40" s="579"/>
      <c r="T40" s="579"/>
      <c r="U40" s="579"/>
      <c r="V40" s="579"/>
      <c r="W40" s="579"/>
      <c r="X40" s="579"/>
      <c r="Y40" s="579"/>
      <c r="Z40" s="579"/>
      <c r="AA40" s="579"/>
      <c r="AB40" s="579"/>
      <c r="AC40" s="579"/>
      <c r="AD40" s="579"/>
      <c r="AE40" s="579"/>
      <c r="AF40" s="579"/>
      <c r="AG40" s="579"/>
      <c r="AH40" s="579"/>
      <c r="AI40" s="579"/>
      <c r="AJ40" s="579"/>
      <c r="AK40" s="6"/>
    </row>
    <row r="41" spans="1:37" x14ac:dyDescent="0.2">
      <c r="A41" s="561" t="e">
        <f>+Datos!#REF!</f>
        <v>#REF!</v>
      </c>
      <c r="B41" s="562"/>
      <c r="C41" s="578" t="e">
        <f>+Datos!#REF!</f>
        <v>#REF!</v>
      </c>
      <c r="D41" s="578"/>
      <c r="E41" s="578"/>
      <c r="F41" s="579" t="e">
        <f>+Datos!#REF!</f>
        <v>#REF!</v>
      </c>
      <c r="G41" s="579"/>
      <c r="H41" s="579"/>
      <c r="I41" s="579"/>
      <c r="J41" s="579"/>
      <c r="K41" s="579"/>
      <c r="L41" s="579"/>
      <c r="M41" s="579"/>
      <c r="N41" s="579"/>
      <c r="O41" s="579"/>
      <c r="P41" s="579"/>
      <c r="Q41" s="579"/>
      <c r="R41" s="579"/>
      <c r="S41" s="579"/>
      <c r="T41" s="579"/>
      <c r="U41" s="579"/>
      <c r="V41" s="579"/>
      <c r="W41" s="579"/>
      <c r="X41" s="579"/>
      <c r="Y41" s="579"/>
      <c r="Z41" s="579"/>
      <c r="AA41" s="579"/>
      <c r="AB41" s="579"/>
      <c r="AC41" s="579"/>
      <c r="AD41" s="579"/>
      <c r="AE41" s="579"/>
      <c r="AF41" s="579"/>
      <c r="AG41" s="579"/>
      <c r="AH41" s="579"/>
      <c r="AI41" s="579"/>
      <c r="AJ41" s="579"/>
      <c r="AK41" s="6"/>
    </row>
    <row r="42" spans="1:37" x14ac:dyDescent="0.2">
      <c r="A42" s="561" t="e">
        <f>+Datos!#REF!</f>
        <v>#REF!</v>
      </c>
      <c r="B42" s="562"/>
      <c r="C42" s="578" t="e">
        <f>+Datos!#REF!</f>
        <v>#REF!</v>
      </c>
      <c r="D42" s="578"/>
      <c r="E42" s="578"/>
      <c r="F42" s="579" t="e">
        <f>+Datos!#REF!</f>
        <v>#REF!</v>
      </c>
      <c r="G42" s="579"/>
      <c r="H42" s="579"/>
      <c r="I42" s="579"/>
      <c r="J42" s="579"/>
      <c r="K42" s="579"/>
      <c r="L42" s="579"/>
      <c r="M42" s="579"/>
      <c r="N42" s="579"/>
      <c r="O42" s="579"/>
      <c r="P42" s="579"/>
      <c r="Q42" s="579"/>
      <c r="R42" s="579"/>
      <c r="S42" s="579"/>
      <c r="T42" s="579"/>
      <c r="U42" s="579"/>
      <c r="V42" s="579"/>
      <c r="W42" s="579"/>
      <c r="X42" s="579"/>
      <c r="Y42" s="579"/>
      <c r="Z42" s="579"/>
      <c r="AA42" s="579"/>
      <c r="AB42" s="579"/>
      <c r="AC42" s="579"/>
      <c r="AD42" s="579"/>
      <c r="AE42" s="579"/>
      <c r="AF42" s="579"/>
      <c r="AG42" s="579"/>
      <c r="AH42" s="579"/>
      <c r="AI42" s="579"/>
      <c r="AJ42" s="579"/>
      <c r="AK42" s="6"/>
    </row>
    <row r="43" spans="1:37" x14ac:dyDescent="0.2">
      <c r="A43" s="561" t="e">
        <f>+Datos!#REF!</f>
        <v>#REF!</v>
      </c>
      <c r="B43" s="562"/>
      <c r="C43" s="578" t="e">
        <f>+Datos!#REF!</f>
        <v>#REF!</v>
      </c>
      <c r="D43" s="578"/>
      <c r="E43" s="578"/>
      <c r="F43" s="579" t="e">
        <f>+Datos!#REF!</f>
        <v>#REF!</v>
      </c>
      <c r="G43" s="579"/>
      <c r="H43" s="579"/>
      <c r="I43" s="579"/>
      <c r="J43" s="579"/>
      <c r="K43" s="579"/>
      <c r="L43" s="579"/>
      <c r="M43" s="579"/>
      <c r="N43" s="579"/>
      <c r="O43" s="579"/>
      <c r="P43" s="579"/>
      <c r="Q43" s="579"/>
      <c r="R43" s="579"/>
      <c r="S43" s="579"/>
      <c r="T43" s="579"/>
      <c r="U43" s="579"/>
      <c r="V43" s="579"/>
      <c r="W43" s="579"/>
      <c r="X43" s="579"/>
      <c r="Y43" s="579"/>
      <c r="Z43" s="579"/>
      <c r="AA43" s="579"/>
      <c r="AB43" s="579"/>
      <c r="AC43" s="579"/>
      <c r="AD43" s="579"/>
      <c r="AE43" s="579"/>
      <c r="AF43" s="579"/>
      <c r="AG43" s="579"/>
      <c r="AH43" s="579"/>
      <c r="AI43" s="579"/>
      <c r="AJ43" s="579"/>
      <c r="AK43" s="6"/>
    </row>
    <row r="44" spans="1:37" x14ac:dyDescent="0.2">
      <c r="A44" s="561" t="e">
        <f>+Datos!#REF!</f>
        <v>#REF!</v>
      </c>
      <c r="B44" s="562"/>
      <c r="C44" s="578" t="e">
        <f>+Datos!#REF!</f>
        <v>#REF!</v>
      </c>
      <c r="D44" s="578"/>
      <c r="E44" s="578"/>
      <c r="F44" s="579" t="e">
        <f>+Datos!#REF!</f>
        <v>#REF!</v>
      </c>
      <c r="G44" s="579"/>
      <c r="H44" s="579"/>
      <c r="I44" s="579"/>
      <c r="J44" s="579"/>
      <c r="K44" s="579"/>
      <c r="L44" s="579"/>
      <c r="M44" s="579"/>
      <c r="N44" s="579"/>
      <c r="O44" s="579"/>
      <c r="P44" s="579"/>
      <c r="Q44" s="579"/>
      <c r="R44" s="579"/>
      <c r="S44" s="579"/>
      <c r="T44" s="579"/>
      <c r="U44" s="579"/>
      <c r="V44" s="579"/>
      <c r="W44" s="579"/>
      <c r="X44" s="579"/>
      <c r="Y44" s="579"/>
      <c r="Z44" s="579"/>
      <c r="AA44" s="579"/>
      <c r="AB44" s="579"/>
      <c r="AC44" s="579"/>
      <c r="AD44" s="579"/>
      <c r="AE44" s="579"/>
      <c r="AF44" s="579"/>
      <c r="AG44" s="579"/>
      <c r="AH44" s="579"/>
      <c r="AI44" s="579"/>
      <c r="AJ44" s="579"/>
      <c r="AK44" s="6"/>
    </row>
    <row r="45" spans="1:37" x14ac:dyDescent="0.2">
      <c r="A45" s="561" t="e">
        <f>+Datos!#REF!</f>
        <v>#REF!</v>
      </c>
      <c r="B45" s="562"/>
      <c r="C45" s="578" t="e">
        <f>+Datos!#REF!</f>
        <v>#REF!</v>
      </c>
      <c r="D45" s="578"/>
      <c r="E45" s="578"/>
      <c r="F45" s="579" t="e">
        <f>+Datos!#REF!</f>
        <v>#REF!</v>
      </c>
      <c r="G45" s="579"/>
      <c r="H45" s="579"/>
      <c r="I45" s="579"/>
      <c r="J45" s="579"/>
      <c r="K45" s="579"/>
      <c r="L45" s="579"/>
      <c r="M45" s="579"/>
      <c r="N45" s="579"/>
      <c r="O45" s="579"/>
      <c r="P45" s="579"/>
      <c r="Q45" s="579"/>
      <c r="R45" s="579"/>
      <c r="S45" s="579"/>
      <c r="T45" s="579"/>
      <c r="U45" s="579"/>
      <c r="V45" s="579"/>
      <c r="W45" s="579"/>
      <c r="X45" s="579"/>
      <c r="Y45" s="579"/>
      <c r="Z45" s="579"/>
      <c r="AA45" s="579"/>
      <c r="AB45" s="579"/>
      <c r="AC45" s="579"/>
      <c r="AD45" s="579"/>
      <c r="AE45" s="579"/>
      <c r="AF45" s="579"/>
      <c r="AG45" s="579"/>
      <c r="AH45" s="579"/>
      <c r="AI45" s="579"/>
      <c r="AJ45" s="579"/>
      <c r="AK45" s="6"/>
    </row>
    <row r="46" spans="1:37" x14ac:dyDescent="0.2">
      <c r="A46" s="561" t="e">
        <f>+Datos!#REF!</f>
        <v>#REF!</v>
      </c>
      <c r="B46" s="562"/>
      <c r="C46" s="578" t="e">
        <f>+Datos!#REF!</f>
        <v>#REF!</v>
      </c>
      <c r="D46" s="578"/>
      <c r="E46" s="578"/>
      <c r="F46" s="579" t="e">
        <f>+Datos!#REF!</f>
        <v>#REF!</v>
      </c>
      <c r="G46" s="579"/>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6"/>
    </row>
    <row r="47" spans="1:37" x14ac:dyDescent="0.2">
      <c r="A47" s="561" t="e">
        <f>+Datos!#REF!</f>
        <v>#REF!</v>
      </c>
      <c r="B47" s="562"/>
      <c r="C47" s="578" t="e">
        <f>+Datos!#REF!</f>
        <v>#REF!</v>
      </c>
      <c r="D47" s="578"/>
      <c r="E47" s="578"/>
      <c r="F47" s="579" t="e">
        <f>+Datos!#REF!</f>
        <v>#REF!</v>
      </c>
      <c r="G47" s="579"/>
      <c r="H47" s="579"/>
      <c r="I47" s="579"/>
      <c r="J47" s="579"/>
      <c r="K47" s="579"/>
      <c r="L47" s="579"/>
      <c r="M47" s="579"/>
      <c r="N47" s="579"/>
      <c r="O47" s="579"/>
      <c r="P47" s="579"/>
      <c r="Q47" s="579"/>
      <c r="R47" s="579"/>
      <c r="S47" s="579"/>
      <c r="T47" s="579"/>
      <c r="U47" s="579"/>
      <c r="V47" s="579"/>
      <c r="W47" s="579"/>
      <c r="X47" s="579"/>
      <c r="Y47" s="579"/>
      <c r="Z47" s="579"/>
      <c r="AA47" s="579"/>
      <c r="AB47" s="579"/>
      <c r="AC47" s="579"/>
      <c r="AD47" s="579"/>
      <c r="AE47" s="579"/>
      <c r="AF47" s="579"/>
      <c r="AG47" s="579"/>
      <c r="AH47" s="579"/>
      <c r="AI47" s="579"/>
      <c r="AJ47" s="579"/>
      <c r="AK47" s="6"/>
    </row>
    <row r="48" spans="1:37" x14ac:dyDescent="0.2">
      <c r="A48" s="561" t="e">
        <f>+Datos!#REF!</f>
        <v>#REF!</v>
      </c>
      <c r="B48" s="562"/>
      <c r="C48" s="578" t="e">
        <f>+Datos!#REF!</f>
        <v>#REF!</v>
      </c>
      <c r="D48" s="578"/>
      <c r="E48" s="578"/>
      <c r="F48" s="579" t="e">
        <f>+Datos!#REF!</f>
        <v>#REF!</v>
      </c>
      <c r="G48" s="579"/>
      <c r="H48" s="579"/>
      <c r="I48" s="579"/>
      <c r="J48" s="579"/>
      <c r="K48" s="579"/>
      <c r="L48" s="579"/>
      <c r="M48" s="579"/>
      <c r="N48" s="579"/>
      <c r="O48" s="579"/>
      <c r="P48" s="579"/>
      <c r="Q48" s="579"/>
      <c r="R48" s="579"/>
      <c r="S48" s="579"/>
      <c r="T48" s="579"/>
      <c r="U48" s="579"/>
      <c r="V48" s="579"/>
      <c r="W48" s="579"/>
      <c r="X48" s="579"/>
      <c r="Y48" s="579"/>
      <c r="Z48" s="579"/>
      <c r="AA48" s="579"/>
      <c r="AB48" s="579"/>
      <c r="AC48" s="579"/>
      <c r="AD48" s="579"/>
      <c r="AE48" s="579"/>
      <c r="AF48" s="579"/>
      <c r="AG48" s="579"/>
      <c r="AH48" s="579"/>
      <c r="AI48" s="579"/>
      <c r="AJ48" s="579"/>
      <c r="AK48" s="6"/>
    </row>
    <row r="49" spans="1:37" x14ac:dyDescent="0.2">
      <c r="A49" s="561" t="e">
        <f>+Datos!#REF!</f>
        <v>#REF!</v>
      </c>
      <c r="B49" s="562"/>
      <c r="C49" s="578" t="e">
        <f>+Datos!#REF!</f>
        <v>#REF!</v>
      </c>
      <c r="D49" s="578"/>
      <c r="E49" s="578"/>
      <c r="F49" s="579" t="e">
        <f>+Datos!#REF!</f>
        <v>#REF!</v>
      </c>
      <c r="G49" s="579"/>
      <c r="H49" s="579"/>
      <c r="I49" s="579"/>
      <c r="J49" s="579"/>
      <c r="K49" s="579"/>
      <c r="L49" s="579"/>
      <c r="M49" s="579"/>
      <c r="N49" s="579"/>
      <c r="O49" s="579"/>
      <c r="P49" s="579"/>
      <c r="Q49" s="579"/>
      <c r="R49" s="579"/>
      <c r="S49" s="579"/>
      <c r="T49" s="579"/>
      <c r="U49" s="579"/>
      <c r="V49" s="579"/>
      <c r="W49" s="579"/>
      <c r="X49" s="579"/>
      <c r="Y49" s="579"/>
      <c r="Z49" s="579"/>
      <c r="AA49" s="579"/>
      <c r="AB49" s="579"/>
      <c r="AC49" s="579"/>
      <c r="AD49" s="579"/>
      <c r="AE49" s="579"/>
      <c r="AF49" s="579"/>
      <c r="AG49" s="579"/>
      <c r="AH49" s="579"/>
      <c r="AI49" s="579"/>
      <c r="AJ49" s="579"/>
      <c r="AK49" s="6"/>
    </row>
    <row r="50" spans="1:37" x14ac:dyDescent="0.2">
      <c r="A50" s="561" t="e">
        <f>+Datos!#REF!</f>
        <v>#REF!</v>
      </c>
      <c r="B50" s="562"/>
      <c r="C50" s="578" t="e">
        <f>+Datos!#REF!</f>
        <v>#REF!</v>
      </c>
      <c r="D50" s="578"/>
      <c r="E50" s="578"/>
      <c r="F50" s="579" t="e">
        <f>+Datos!#REF!</f>
        <v>#REF!</v>
      </c>
      <c r="G50" s="579"/>
      <c r="H50" s="579"/>
      <c r="I50" s="579"/>
      <c r="J50" s="579"/>
      <c r="K50" s="579"/>
      <c r="L50" s="579"/>
      <c r="M50" s="579"/>
      <c r="N50" s="579"/>
      <c r="O50" s="579"/>
      <c r="P50" s="579"/>
      <c r="Q50" s="579"/>
      <c r="R50" s="579"/>
      <c r="S50" s="579"/>
      <c r="T50" s="579"/>
      <c r="U50" s="579"/>
      <c r="V50" s="579"/>
      <c r="W50" s="579"/>
      <c r="X50" s="579"/>
      <c r="Y50" s="579"/>
      <c r="Z50" s="579"/>
      <c r="AA50" s="579"/>
      <c r="AB50" s="579"/>
      <c r="AC50" s="579"/>
      <c r="AD50" s="579"/>
      <c r="AE50" s="579"/>
      <c r="AF50" s="579"/>
      <c r="AG50" s="579"/>
      <c r="AH50" s="579"/>
      <c r="AI50" s="579"/>
      <c r="AJ50" s="579"/>
      <c r="AK50" s="6"/>
    </row>
    <row r="51" spans="1:37" x14ac:dyDescent="0.2">
      <c r="A51" s="561" t="e">
        <f>+Datos!#REF!</f>
        <v>#REF!</v>
      </c>
      <c r="B51" s="562"/>
      <c r="C51" s="578" t="e">
        <f>+Datos!#REF!</f>
        <v>#REF!</v>
      </c>
      <c r="D51" s="578"/>
      <c r="E51" s="578"/>
      <c r="F51" s="579" t="e">
        <f>+Datos!#REF!</f>
        <v>#REF!</v>
      </c>
      <c r="G51" s="579"/>
      <c r="H51" s="579"/>
      <c r="I51" s="579"/>
      <c r="J51" s="579"/>
      <c r="K51" s="579"/>
      <c r="L51" s="579"/>
      <c r="M51" s="579"/>
      <c r="N51" s="579"/>
      <c r="O51" s="579"/>
      <c r="P51" s="579"/>
      <c r="Q51" s="579"/>
      <c r="R51" s="579"/>
      <c r="S51" s="579"/>
      <c r="T51" s="579"/>
      <c r="U51" s="579"/>
      <c r="V51" s="579"/>
      <c r="W51" s="579"/>
      <c r="X51" s="579"/>
      <c r="Y51" s="579"/>
      <c r="Z51" s="579"/>
      <c r="AA51" s="579"/>
      <c r="AB51" s="579"/>
      <c r="AC51" s="579"/>
      <c r="AD51" s="579"/>
      <c r="AE51" s="579"/>
      <c r="AF51" s="579"/>
      <c r="AG51" s="579"/>
      <c r="AH51" s="579"/>
      <c r="AI51" s="579"/>
      <c r="AJ51" s="579"/>
      <c r="AK51" s="6"/>
    </row>
    <row r="52" spans="1:37" x14ac:dyDescent="0.2">
      <c r="A52" s="561" t="e">
        <f>+Datos!#REF!</f>
        <v>#REF!</v>
      </c>
      <c r="B52" s="562"/>
      <c r="C52" s="578" t="e">
        <f>+Datos!#REF!</f>
        <v>#REF!</v>
      </c>
      <c r="D52" s="578"/>
      <c r="E52" s="578"/>
      <c r="F52" s="579" t="e">
        <f>+Datos!#REF!</f>
        <v>#REF!</v>
      </c>
      <c r="G52" s="579"/>
      <c r="H52" s="579"/>
      <c r="I52" s="579"/>
      <c r="J52" s="579"/>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6"/>
    </row>
    <row r="53" spans="1:37" x14ac:dyDescent="0.2">
      <c r="A53" s="561" t="e">
        <f>+Datos!#REF!</f>
        <v>#REF!</v>
      </c>
      <c r="B53" s="562"/>
      <c r="C53" s="578" t="e">
        <f>+Datos!#REF!</f>
        <v>#REF!</v>
      </c>
      <c r="D53" s="578"/>
      <c r="E53" s="578"/>
      <c r="F53" s="579" t="e">
        <f>+Datos!#REF!</f>
        <v>#REF!</v>
      </c>
      <c r="G53" s="579"/>
      <c r="H53" s="579"/>
      <c r="I53" s="579"/>
      <c r="J53" s="579"/>
      <c r="K53" s="579"/>
      <c r="L53" s="579"/>
      <c r="M53" s="579"/>
      <c r="N53" s="579"/>
      <c r="O53" s="579"/>
      <c r="P53" s="579"/>
      <c r="Q53" s="579"/>
      <c r="R53" s="579"/>
      <c r="S53" s="579"/>
      <c r="T53" s="579"/>
      <c r="U53" s="579"/>
      <c r="V53" s="579"/>
      <c r="W53" s="579"/>
      <c r="X53" s="579"/>
      <c r="Y53" s="579"/>
      <c r="Z53" s="579"/>
      <c r="AA53" s="579"/>
      <c r="AB53" s="579"/>
      <c r="AC53" s="579"/>
      <c r="AD53" s="579"/>
      <c r="AE53" s="579"/>
      <c r="AF53" s="579"/>
      <c r="AG53" s="579"/>
      <c r="AH53" s="579"/>
      <c r="AI53" s="579"/>
      <c r="AJ53" s="579"/>
      <c r="AK53" s="6"/>
    </row>
    <row r="54" spans="1:37" x14ac:dyDescent="0.2">
      <c r="A54" s="561" t="e">
        <f>+Datos!#REF!</f>
        <v>#REF!</v>
      </c>
      <c r="B54" s="562"/>
      <c r="C54" s="578" t="e">
        <f>+Datos!#REF!</f>
        <v>#REF!</v>
      </c>
      <c r="D54" s="578"/>
      <c r="E54" s="578"/>
      <c r="F54" s="579" t="e">
        <f>+Datos!#REF!</f>
        <v>#REF!</v>
      </c>
      <c r="G54" s="579"/>
      <c r="H54" s="579"/>
      <c r="I54" s="579"/>
      <c r="J54" s="579"/>
      <c r="K54" s="579"/>
      <c r="L54" s="579"/>
      <c r="M54" s="579"/>
      <c r="N54" s="579"/>
      <c r="O54" s="579"/>
      <c r="P54" s="579"/>
      <c r="Q54" s="579"/>
      <c r="R54" s="579"/>
      <c r="S54" s="579"/>
      <c r="T54" s="579"/>
      <c r="U54" s="579"/>
      <c r="V54" s="579"/>
      <c r="W54" s="579"/>
      <c r="X54" s="579"/>
      <c r="Y54" s="579"/>
      <c r="Z54" s="579"/>
      <c r="AA54" s="579"/>
      <c r="AB54" s="579"/>
      <c r="AC54" s="579"/>
      <c r="AD54" s="579"/>
      <c r="AE54" s="579"/>
      <c r="AF54" s="579"/>
      <c r="AG54" s="579"/>
      <c r="AH54" s="579"/>
      <c r="AI54" s="579"/>
      <c r="AJ54" s="579"/>
      <c r="AK54" s="6"/>
    </row>
    <row r="55" spans="1:37" x14ac:dyDescent="0.2">
      <c r="A55" s="561" t="e">
        <f>+Datos!#REF!</f>
        <v>#REF!</v>
      </c>
      <c r="B55" s="562"/>
      <c r="C55" s="578" t="e">
        <f>+Datos!#REF!</f>
        <v>#REF!</v>
      </c>
      <c r="D55" s="578"/>
      <c r="E55" s="578"/>
      <c r="F55" s="579" t="e">
        <f>+Datos!#REF!</f>
        <v>#REF!</v>
      </c>
      <c r="G55" s="579"/>
      <c r="H55" s="579"/>
      <c r="I55" s="579"/>
      <c r="J55" s="579"/>
      <c r="K55" s="579"/>
      <c r="L55" s="579"/>
      <c r="M55" s="579"/>
      <c r="N55" s="579"/>
      <c r="O55" s="579"/>
      <c r="P55" s="579"/>
      <c r="Q55" s="579"/>
      <c r="R55" s="579"/>
      <c r="S55" s="579"/>
      <c r="T55" s="579"/>
      <c r="U55" s="579"/>
      <c r="V55" s="579"/>
      <c r="W55" s="579"/>
      <c r="X55" s="579"/>
      <c r="Y55" s="579"/>
      <c r="Z55" s="579"/>
      <c r="AA55" s="579"/>
      <c r="AB55" s="579"/>
      <c r="AC55" s="579"/>
      <c r="AD55" s="579"/>
      <c r="AE55" s="579"/>
      <c r="AF55" s="579"/>
      <c r="AG55" s="579"/>
      <c r="AH55" s="579"/>
      <c r="AI55" s="579"/>
      <c r="AJ55" s="579"/>
      <c r="AK55" s="6"/>
    </row>
    <row r="56" spans="1:37" x14ac:dyDescent="0.2">
      <c r="A56" s="561" t="e">
        <f>+Datos!#REF!</f>
        <v>#REF!</v>
      </c>
      <c r="B56" s="562"/>
      <c r="C56" s="578" t="e">
        <f>+Datos!#REF!</f>
        <v>#REF!</v>
      </c>
      <c r="D56" s="578"/>
      <c r="E56" s="578"/>
      <c r="F56" s="579" t="e">
        <f>+Datos!#REF!</f>
        <v>#REF!</v>
      </c>
      <c r="G56" s="579"/>
      <c r="H56" s="579"/>
      <c r="I56" s="579"/>
      <c r="J56" s="579"/>
      <c r="K56" s="579"/>
      <c r="L56" s="579"/>
      <c r="M56" s="579"/>
      <c r="N56" s="579"/>
      <c r="O56" s="579"/>
      <c r="P56" s="579"/>
      <c r="Q56" s="579"/>
      <c r="R56" s="579"/>
      <c r="S56" s="579"/>
      <c r="T56" s="579"/>
      <c r="U56" s="579"/>
      <c r="V56" s="579"/>
      <c r="W56" s="579"/>
      <c r="X56" s="579"/>
      <c r="Y56" s="579"/>
      <c r="Z56" s="579"/>
      <c r="AA56" s="579"/>
      <c r="AB56" s="579"/>
      <c r="AC56" s="579"/>
      <c r="AD56" s="579"/>
      <c r="AE56" s="579"/>
      <c r="AF56" s="579"/>
      <c r="AG56" s="579"/>
      <c r="AH56" s="579"/>
      <c r="AI56" s="579"/>
      <c r="AJ56" s="579"/>
      <c r="AK56" s="6"/>
    </row>
    <row r="57" spans="1:37" x14ac:dyDescent="0.2">
      <c r="A57" s="561" t="e">
        <f>+Datos!#REF!</f>
        <v>#REF!</v>
      </c>
      <c r="B57" s="562"/>
      <c r="C57" s="578" t="e">
        <f>+Datos!#REF!</f>
        <v>#REF!</v>
      </c>
      <c r="D57" s="578"/>
      <c r="E57" s="578"/>
      <c r="F57" s="579" t="e">
        <f>+Datos!#REF!</f>
        <v>#REF!</v>
      </c>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79"/>
      <c r="AE57" s="579"/>
      <c r="AF57" s="579"/>
      <c r="AG57" s="579"/>
      <c r="AH57" s="579"/>
      <c r="AI57" s="579"/>
      <c r="AJ57" s="579"/>
      <c r="AK57" s="6"/>
    </row>
    <row r="58" spans="1:37" x14ac:dyDescent="0.2">
      <c r="A58" s="561" t="e">
        <f>+Datos!#REF!</f>
        <v>#REF!</v>
      </c>
      <c r="B58" s="562"/>
      <c r="C58" s="578" t="e">
        <f>+Datos!#REF!</f>
        <v>#REF!</v>
      </c>
      <c r="D58" s="578"/>
      <c r="E58" s="578"/>
      <c r="F58" s="579" t="e">
        <f>+Datos!#REF!</f>
        <v>#REF!</v>
      </c>
      <c r="G58" s="579"/>
      <c r="H58" s="579"/>
      <c r="I58" s="579"/>
      <c r="J58" s="579"/>
      <c r="K58" s="579"/>
      <c r="L58" s="579"/>
      <c r="M58" s="579"/>
      <c r="N58" s="579"/>
      <c r="O58" s="579"/>
      <c r="P58" s="579"/>
      <c r="Q58" s="579"/>
      <c r="R58" s="579"/>
      <c r="S58" s="579"/>
      <c r="T58" s="579"/>
      <c r="U58" s="579"/>
      <c r="V58" s="579"/>
      <c r="W58" s="579"/>
      <c r="X58" s="579"/>
      <c r="Y58" s="579"/>
      <c r="Z58" s="579"/>
      <c r="AA58" s="579"/>
      <c r="AB58" s="579"/>
      <c r="AC58" s="579"/>
      <c r="AD58" s="579"/>
      <c r="AE58" s="579"/>
      <c r="AF58" s="579"/>
      <c r="AG58" s="579"/>
      <c r="AH58" s="579"/>
      <c r="AI58" s="579"/>
      <c r="AJ58" s="579"/>
      <c r="AK58" s="6"/>
    </row>
    <row r="59" spans="1:37" x14ac:dyDescent="0.2">
      <c r="A59" s="561" t="e">
        <f>+Datos!#REF!</f>
        <v>#REF!</v>
      </c>
      <c r="B59" s="562"/>
      <c r="C59" s="578" t="e">
        <f>+Datos!#REF!</f>
        <v>#REF!</v>
      </c>
      <c r="D59" s="578"/>
      <c r="E59" s="578"/>
      <c r="F59" s="579" t="e">
        <f>+Datos!#REF!</f>
        <v>#REF!</v>
      </c>
      <c r="G59" s="579"/>
      <c r="H59" s="579"/>
      <c r="I59" s="579"/>
      <c r="J59" s="579"/>
      <c r="K59" s="579"/>
      <c r="L59" s="579"/>
      <c r="M59" s="579"/>
      <c r="N59" s="579"/>
      <c r="O59" s="579"/>
      <c r="P59" s="579"/>
      <c r="Q59" s="579"/>
      <c r="R59" s="579"/>
      <c r="S59" s="579"/>
      <c r="T59" s="579"/>
      <c r="U59" s="579"/>
      <c r="V59" s="579"/>
      <c r="W59" s="579"/>
      <c r="X59" s="579"/>
      <c r="Y59" s="579"/>
      <c r="Z59" s="579"/>
      <c r="AA59" s="579"/>
      <c r="AB59" s="579"/>
      <c r="AC59" s="579"/>
      <c r="AD59" s="579"/>
      <c r="AE59" s="579"/>
      <c r="AF59" s="579"/>
      <c r="AG59" s="579"/>
      <c r="AH59" s="579"/>
      <c r="AI59" s="579"/>
      <c r="AJ59" s="579"/>
      <c r="AK59" s="6"/>
    </row>
    <row r="60" spans="1:37" x14ac:dyDescent="0.2">
      <c r="A60" s="561" t="e">
        <f>+Datos!#REF!</f>
        <v>#REF!</v>
      </c>
      <c r="B60" s="562"/>
      <c r="C60" s="578" t="e">
        <f>+Datos!#REF!</f>
        <v>#REF!</v>
      </c>
      <c r="D60" s="578"/>
      <c r="E60" s="578"/>
      <c r="F60" s="579" t="e">
        <f>+Datos!#REF!</f>
        <v>#REF!</v>
      </c>
      <c r="G60" s="579"/>
      <c r="H60" s="579"/>
      <c r="I60" s="579"/>
      <c r="J60" s="579"/>
      <c r="K60" s="579"/>
      <c r="L60" s="579"/>
      <c r="M60" s="579"/>
      <c r="N60" s="579"/>
      <c r="O60" s="579"/>
      <c r="P60" s="579"/>
      <c r="Q60" s="579"/>
      <c r="R60" s="579"/>
      <c r="S60" s="579"/>
      <c r="T60" s="579"/>
      <c r="U60" s="579"/>
      <c r="V60" s="579"/>
      <c r="W60" s="579"/>
      <c r="X60" s="579"/>
      <c r="Y60" s="579"/>
      <c r="Z60" s="579"/>
      <c r="AA60" s="579"/>
      <c r="AB60" s="579"/>
      <c r="AC60" s="579"/>
      <c r="AD60" s="579"/>
      <c r="AE60" s="579"/>
      <c r="AF60" s="579"/>
      <c r="AG60" s="579"/>
      <c r="AH60" s="579"/>
      <c r="AI60" s="579"/>
      <c r="AJ60" s="579"/>
      <c r="AK60" s="6"/>
    </row>
    <row r="61" spans="1:37" x14ac:dyDescent="0.2">
      <c r="A61" s="561" t="e">
        <f>+Datos!#REF!</f>
        <v>#REF!</v>
      </c>
      <c r="B61" s="562"/>
      <c r="C61" s="578" t="e">
        <f>+Datos!#REF!</f>
        <v>#REF!</v>
      </c>
      <c r="D61" s="578"/>
      <c r="E61" s="578"/>
      <c r="F61" s="579" t="e">
        <f>+Datos!#REF!</f>
        <v>#REF!</v>
      </c>
      <c r="G61" s="579"/>
      <c r="H61" s="579"/>
      <c r="I61" s="579"/>
      <c r="J61" s="579"/>
      <c r="K61" s="579"/>
      <c r="L61" s="579"/>
      <c r="M61" s="579"/>
      <c r="N61" s="579"/>
      <c r="O61" s="579"/>
      <c r="P61" s="579"/>
      <c r="Q61" s="579"/>
      <c r="R61" s="579"/>
      <c r="S61" s="579"/>
      <c r="T61" s="579"/>
      <c r="U61" s="579"/>
      <c r="V61" s="579"/>
      <c r="W61" s="579"/>
      <c r="X61" s="579"/>
      <c r="Y61" s="579"/>
      <c r="Z61" s="579"/>
      <c r="AA61" s="579"/>
      <c r="AB61" s="579"/>
      <c r="AC61" s="579"/>
      <c r="AD61" s="579"/>
      <c r="AE61" s="579"/>
      <c r="AF61" s="579"/>
      <c r="AG61" s="579"/>
      <c r="AH61" s="579"/>
      <c r="AI61" s="579"/>
      <c r="AJ61" s="579"/>
      <c r="AK61" s="6"/>
    </row>
    <row r="62" spans="1:37" x14ac:dyDescent="0.2">
      <c r="A62" s="561" t="e">
        <f>+Datos!#REF!</f>
        <v>#REF!</v>
      </c>
      <c r="B62" s="562"/>
      <c r="C62" s="578" t="e">
        <f>+Datos!#REF!</f>
        <v>#REF!</v>
      </c>
      <c r="D62" s="578"/>
      <c r="E62" s="578"/>
      <c r="F62" s="579" t="e">
        <f>+Datos!#REF!</f>
        <v>#REF!</v>
      </c>
      <c r="G62" s="579"/>
      <c r="H62" s="579"/>
      <c r="I62" s="579"/>
      <c r="J62" s="579"/>
      <c r="K62" s="579"/>
      <c r="L62" s="579"/>
      <c r="M62" s="579"/>
      <c r="N62" s="579"/>
      <c r="O62" s="579"/>
      <c r="P62" s="579"/>
      <c r="Q62" s="579"/>
      <c r="R62" s="579"/>
      <c r="S62" s="579"/>
      <c r="T62" s="579"/>
      <c r="U62" s="579"/>
      <c r="V62" s="579"/>
      <c r="W62" s="579"/>
      <c r="X62" s="579"/>
      <c r="Y62" s="579"/>
      <c r="Z62" s="579"/>
      <c r="AA62" s="579"/>
      <c r="AB62" s="579"/>
      <c r="AC62" s="579"/>
      <c r="AD62" s="579"/>
      <c r="AE62" s="579"/>
      <c r="AF62" s="579"/>
      <c r="AG62" s="579"/>
      <c r="AH62" s="579"/>
      <c r="AI62" s="579"/>
      <c r="AJ62" s="579"/>
      <c r="AK62" s="6"/>
    </row>
    <row r="63" spans="1:37" x14ac:dyDescent="0.2">
      <c r="A63" s="561" t="e">
        <f>+Datos!#REF!</f>
        <v>#REF!</v>
      </c>
      <c r="B63" s="562"/>
      <c r="C63" s="578" t="e">
        <f>+Datos!#REF!</f>
        <v>#REF!</v>
      </c>
      <c r="D63" s="578"/>
      <c r="E63" s="578"/>
      <c r="F63" s="579" t="e">
        <f>+Datos!#REF!</f>
        <v>#REF!</v>
      </c>
      <c r="G63" s="579"/>
      <c r="H63" s="579"/>
      <c r="I63" s="579"/>
      <c r="J63" s="579"/>
      <c r="K63" s="579"/>
      <c r="L63" s="579"/>
      <c r="M63" s="579"/>
      <c r="N63" s="579"/>
      <c r="O63" s="579"/>
      <c r="P63" s="579"/>
      <c r="Q63" s="579"/>
      <c r="R63" s="579"/>
      <c r="S63" s="579"/>
      <c r="T63" s="579"/>
      <c r="U63" s="579"/>
      <c r="V63" s="579"/>
      <c r="W63" s="579"/>
      <c r="X63" s="579"/>
      <c r="Y63" s="579"/>
      <c r="Z63" s="579"/>
      <c r="AA63" s="579"/>
      <c r="AB63" s="579"/>
      <c r="AC63" s="579"/>
      <c r="AD63" s="579"/>
      <c r="AE63" s="579"/>
      <c r="AF63" s="579"/>
      <c r="AG63" s="579"/>
      <c r="AH63" s="579"/>
      <c r="AI63" s="579"/>
      <c r="AJ63" s="579"/>
      <c r="AK63" s="6"/>
    </row>
    <row r="64" spans="1:37" x14ac:dyDescent="0.2">
      <c r="A64" s="561" t="e">
        <f>+Datos!#REF!</f>
        <v>#REF!</v>
      </c>
      <c r="B64" s="562"/>
      <c r="C64" s="578" t="e">
        <f>+Datos!#REF!</f>
        <v>#REF!</v>
      </c>
      <c r="D64" s="578"/>
      <c r="E64" s="578"/>
      <c r="F64" s="579" t="e">
        <f>+Datos!#REF!</f>
        <v>#REF!</v>
      </c>
      <c r="G64" s="579"/>
      <c r="H64" s="579"/>
      <c r="I64" s="579"/>
      <c r="J64" s="579"/>
      <c r="K64" s="579"/>
      <c r="L64" s="579"/>
      <c r="M64" s="579"/>
      <c r="N64" s="579"/>
      <c r="O64" s="579"/>
      <c r="P64" s="579"/>
      <c r="Q64" s="579"/>
      <c r="R64" s="579"/>
      <c r="S64" s="579"/>
      <c r="T64" s="579"/>
      <c r="U64" s="579"/>
      <c r="V64" s="579"/>
      <c r="W64" s="579"/>
      <c r="X64" s="579"/>
      <c r="Y64" s="579"/>
      <c r="Z64" s="579"/>
      <c r="AA64" s="579"/>
      <c r="AB64" s="579"/>
      <c r="AC64" s="579"/>
      <c r="AD64" s="579"/>
      <c r="AE64" s="579"/>
      <c r="AF64" s="579"/>
      <c r="AG64" s="579"/>
      <c r="AH64" s="579"/>
      <c r="AI64" s="579"/>
      <c r="AJ64" s="579"/>
      <c r="AK64" s="6"/>
    </row>
    <row r="65" spans="1:37" x14ac:dyDescent="0.2">
      <c r="A65" s="561" t="e">
        <f>+Datos!#REF!</f>
        <v>#REF!</v>
      </c>
      <c r="B65" s="562"/>
      <c r="C65" s="578" t="e">
        <f>+Datos!#REF!</f>
        <v>#REF!</v>
      </c>
      <c r="D65" s="578"/>
      <c r="E65" s="578"/>
      <c r="F65" s="579" t="e">
        <f>+Datos!#REF!</f>
        <v>#REF!</v>
      </c>
      <c r="G65" s="579"/>
      <c r="H65" s="579"/>
      <c r="I65" s="579"/>
      <c r="J65" s="579"/>
      <c r="K65" s="579"/>
      <c r="L65" s="579"/>
      <c r="M65" s="579"/>
      <c r="N65" s="579"/>
      <c r="O65" s="579"/>
      <c r="P65" s="579"/>
      <c r="Q65" s="579"/>
      <c r="R65" s="579"/>
      <c r="S65" s="579"/>
      <c r="T65" s="579"/>
      <c r="U65" s="579"/>
      <c r="V65" s="579"/>
      <c r="W65" s="579"/>
      <c r="X65" s="579"/>
      <c r="Y65" s="579"/>
      <c r="Z65" s="579"/>
      <c r="AA65" s="579"/>
      <c r="AB65" s="579"/>
      <c r="AC65" s="579"/>
      <c r="AD65" s="579"/>
      <c r="AE65" s="579"/>
      <c r="AF65" s="579"/>
      <c r="AG65" s="579"/>
      <c r="AH65" s="579"/>
      <c r="AI65" s="579"/>
      <c r="AJ65" s="579"/>
      <c r="AK65" s="6"/>
    </row>
    <row r="66" spans="1:37" x14ac:dyDescent="0.2">
      <c r="A66" s="561" t="e">
        <f>+Datos!#REF!</f>
        <v>#REF!</v>
      </c>
      <c r="B66" s="562"/>
      <c r="C66" s="578" t="e">
        <f>+Datos!#REF!</f>
        <v>#REF!</v>
      </c>
      <c r="D66" s="578"/>
      <c r="E66" s="578"/>
      <c r="F66" s="579" t="e">
        <f>+Datos!#REF!</f>
        <v>#REF!</v>
      </c>
      <c r="G66" s="579"/>
      <c r="H66" s="579"/>
      <c r="I66" s="579"/>
      <c r="J66" s="579"/>
      <c r="K66" s="579"/>
      <c r="L66" s="579"/>
      <c r="M66" s="579"/>
      <c r="N66" s="579"/>
      <c r="O66" s="579"/>
      <c r="P66" s="579"/>
      <c r="Q66" s="579"/>
      <c r="R66" s="579"/>
      <c r="S66" s="579"/>
      <c r="T66" s="579"/>
      <c r="U66" s="579"/>
      <c r="V66" s="579"/>
      <c r="W66" s="579"/>
      <c r="X66" s="579"/>
      <c r="Y66" s="579"/>
      <c r="Z66" s="579"/>
      <c r="AA66" s="579"/>
      <c r="AB66" s="579"/>
      <c r="AC66" s="579"/>
      <c r="AD66" s="579"/>
      <c r="AE66" s="579"/>
      <c r="AF66" s="579"/>
      <c r="AG66" s="579"/>
      <c r="AH66" s="579"/>
      <c r="AI66" s="579"/>
      <c r="AJ66" s="579"/>
      <c r="AK66" s="6"/>
    </row>
    <row r="67" spans="1:37" x14ac:dyDescent="0.2">
      <c r="A67" s="561" t="e">
        <f>+Datos!#REF!</f>
        <v>#REF!</v>
      </c>
      <c r="B67" s="562"/>
      <c r="C67" s="578" t="e">
        <f>+Datos!#REF!</f>
        <v>#REF!</v>
      </c>
      <c r="D67" s="578"/>
      <c r="E67" s="578"/>
      <c r="F67" s="579" t="e">
        <f>+Datos!#REF!</f>
        <v>#REF!</v>
      </c>
      <c r="G67" s="579"/>
      <c r="H67" s="579"/>
      <c r="I67" s="579"/>
      <c r="J67" s="579"/>
      <c r="K67" s="579"/>
      <c r="L67" s="579"/>
      <c r="M67" s="579"/>
      <c r="N67" s="579"/>
      <c r="O67" s="579"/>
      <c r="P67" s="579"/>
      <c r="Q67" s="579"/>
      <c r="R67" s="579"/>
      <c r="S67" s="579"/>
      <c r="T67" s="579"/>
      <c r="U67" s="579"/>
      <c r="V67" s="579"/>
      <c r="W67" s="579"/>
      <c r="X67" s="579"/>
      <c r="Y67" s="579"/>
      <c r="Z67" s="579"/>
      <c r="AA67" s="579"/>
      <c r="AB67" s="579"/>
      <c r="AC67" s="579"/>
      <c r="AD67" s="579"/>
      <c r="AE67" s="579"/>
      <c r="AF67" s="579"/>
      <c r="AG67" s="579"/>
      <c r="AH67" s="579"/>
      <c r="AI67" s="579"/>
      <c r="AJ67" s="579"/>
      <c r="AK67" s="6"/>
    </row>
    <row r="68" spans="1:37" x14ac:dyDescent="0.2">
      <c r="A68" s="561" t="e">
        <f>+Datos!#REF!</f>
        <v>#REF!</v>
      </c>
      <c r="B68" s="562"/>
      <c r="C68" s="578" t="e">
        <f>+Datos!#REF!</f>
        <v>#REF!</v>
      </c>
      <c r="D68" s="578"/>
      <c r="E68" s="578"/>
      <c r="F68" s="579" t="e">
        <f>+Datos!#REF!</f>
        <v>#REF!</v>
      </c>
      <c r="G68" s="579"/>
      <c r="H68" s="579"/>
      <c r="I68" s="579"/>
      <c r="J68" s="579"/>
      <c r="K68" s="579"/>
      <c r="L68" s="579"/>
      <c r="M68" s="579"/>
      <c r="N68" s="579"/>
      <c r="O68" s="579"/>
      <c r="P68" s="579"/>
      <c r="Q68" s="579"/>
      <c r="R68" s="579"/>
      <c r="S68" s="579"/>
      <c r="T68" s="579"/>
      <c r="U68" s="579"/>
      <c r="V68" s="579"/>
      <c r="W68" s="579"/>
      <c r="X68" s="579"/>
      <c r="Y68" s="579"/>
      <c r="Z68" s="579"/>
      <c r="AA68" s="579"/>
      <c r="AB68" s="579"/>
      <c r="AC68" s="579"/>
      <c r="AD68" s="579"/>
      <c r="AE68" s="579"/>
      <c r="AF68" s="579"/>
      <c r="AG68" s="579"/>
      <c r="AH68" s="579"/>
      <c r="AI68" s="579"/>
      <c r="AJ68" s="579"/>
      <c r="AK68" s="6"/>
    </row>
    <row r="69" spans="1:37" x14ac:dyDescent="0.2">
      <c r="A69" s="561" t="e">
        <f>+Datos!#REF!</f>
        <v>#REF!</v>
      </c>
      <c r="B69" s="562"/>
      <c r="C69" s="578" t="e">
        <f>+Datos!#REF!</f>
        <v>#REF!</v>
      </c>
      <c r="D69" s="578"/>
      <c r="E69" s="578"/>
      <c r="F69" s="579" t="e">
        <f>+Datos!#REF!</f>
        <v>#REF!</v>
      </c>
      <c r="G69" s="579"/>
      <c r="H69" s="579"/>
      <c r="I69" s="579"/>
      <c r="J69" s="579"/>
      <c r="K69" s="579"/>
      <c r="L69" s="579"/>
      <c r="M69" s="579"/>
      <c r="N69" s="579"/>
      <c r="O69" s="579"/>
      <c r="P69" s="579"/>
      <c r="Q69" s="579"/>
      <c r="R69" s="579"/>
      <c r="S69" s="579"/>
      <c r="T69" s="579"/>
      <c r="U69" s="579"/>
      <c r="V69" s="579"/>
      <c r="W69" s="579"/>
      <c r="X69" s="579"/>
      <c r="Y69" s="579"/>
      <c r="Z69" s="579"/>
      <c r="AA69" s="579"/>
      <c r="AB69" s="579"/>
      <c r="AC69" s="579"/>
      <c r="AD69" s="579"/>
      <c r="AE69" s="579"/>
      <c r="AF69" s="579"/>
      <c r="AG69" s="579"/>
      <c r="AH69" s="579"/>
      <c r="AI69" s="579"/>
      <c r="AJ69" s="579"/>
      <c r="AK69" s="6"/>
    </row>
    <row r="70" spans="1:37" x14ac:dyDescent="0.2">
      <c r="A70" s="561" t="e">
        <f>+Datos!#REF!</f>
        <v>#REF!</v>
      </c>
      <c r="B70" s="562"/>
      <c r="C70" s="578" t="e">
        <f>+Datos!#REF!</f>
        <v>#REF!</v>
      </c>
      <c r="D70" s="578"/>
      <c r="E70" s="578"/>
      <c r="F70" s="579" t="e">
        <f>+Datos!#REF!</f>
        <v>#REF!</v>
      </c>
      <c r="G70" s="579"/>
      <c r="H70" s="579"/>
      <c r="I70" s="579"/>
      <c r="J70" s="579"/>
      <c r="K70" s="579"/>
      <c r="L70" s="579"/>
      <c r="M70" s="579"/>
      <c r="N70" s="579"/>
      <c r="O70" s="579"/>
      <c r="P70" s="579"/>
      <c r="Q70" s="579"/>
      <c r="R70" s="579"/>
      <c r="S70" s="579"/>
      <c r="T70" s="579"/>
      <c r="U70" s="579"/>
      <c r="V70" s="579"/>
      <c r="W70" s="579"/>
      <c r="X70" s="579"/>
      <c r="Y70" s="579"/>
      <c r="Z70" s="579"/>
      <c r="AA70" s="579"/>
      <c r="AB70" s="579"/>
      <c r="AC70" s="579"/>
      <c r="AD70" s="579"/>
      <c r="AE70" s="579"/>
      <c r="AF70" s="579"/>
      <c r="AG70" s="579"/>
      <c r="AH70" s="579"/>
      <c r="AI70" s="579"/>
      <c r="AJ70" s="579"/>
      <c r="AK70" s="6"/>
    </row>
    <row r="71" spans="1:37" x14ac:dyDescent="0.2">
      <c r="A71" s="561" t="e">
        <f>+Datos!#REF!</f>
        <v>#REF!</v>
      </c>
      <c r="B71" s="562"/>
      <c r="C71" s="578" t="e">
        <f>+Datos!#REF!</f>
        <v>#REF!</v>
      </c>
      <c r="D71" s="578"/>
      <c r="E71" s="578"/>
      <c r="F71" s="579" t="e">
        <f>+Datos!#REF!</f>
        <v>#REF!</v>
      </c>
      <c r="G71" s="579"/>
      <c r="H71" s="579"/>
      <c r="I71" s="579"/>
      <c r="J71" s="579"/>
      <c r="K71" s="579"/>
      <c r="L71" s="579"/>
      <c r="M71" s="579"/>
      <c r="N71" s="579"/>
      <c r="O71" s="579"/>
      <c r="P71" s="579"/>
      <c r="Q71" s="579"/>
      <c r="R71" s="579"/>
      <c r="S71" s="579"/>
      <c r="T71" s="579"/>
      <c r="U71" s="579"/>
      <c r="V71" s="579"/>
      <c r="W71" s="579"/>
      <c r="X71" s="579"/>
      <c r="Y71" s="579"/>
      <c r="Z71" s="579"/>
      <c r="AA71" s="579"/>
      <c r="AB71" s="579"/>
      <c r="AC71" s="579"/>
      <c r="AD71" s="579"/>
      <c r="AE71" s="579"/>
      <c r="AF71" s="579"/>
      <c r="AG71" s="579"/>
      <c r="AH71" s="579"/>
      <c r="AI71" s="579"/>
      <c r="AJ71" s="579"/>
      <c r="AK71" s="6"/>
    </row>
    <row r="72" spans="1:37" x14ac:dyDescent="0.2">
      <c r="A72" s="561" t="e">
        <f>+Datos!#REF!</f>
        <v>#REF!</v>
      </c>
      <c r="B72" s="562"/>
      <c r="C72" s="578" t="e">
        <f>+Datos!#REF!</f>
        <v>#REF!</v>
      </c>
      <c r="D72" s="578"/>
      <c r="E72" s="578"/>
      <c r="F72" s="579" t="e">
        <f>+Datos!#REF!</f>
        <v>#REF!</v>
      </c>
      <c r="G72" s="579"/>
      <c r="H72" s="579"/>
      <c r="I72" s="579"/>
      <c r="J72" s="579"/>
      <c r="K72" s="579"/>
      <c r="L72" s="579"/>
      <c r="M72" s="579"/>
      <c r="N72" s="579"/>
      <c r="O72" s="579"/>
      <c r="P72" s="579"/>
      <c r="Q72" s="579"/>
      <c r="R72" s="579"/>
      <c r="S72" s="579"/>
      <c r="T72" s="579"/>
      <c r="U72" s="579"/>
      <c r="V72" s="579"/>
      <c r="W72" s="579"/>
      <c r="X72" s="579"/>
      <c r="Y72" s="579"/>
      <c r="Z72" s="579"/>
      <c r="AA72" s="579"/>
      <c r="AB72" s="579"/>
      <c r="AC72" s="579"/>
      <c r="AD72" s="579"/>
      <c r="AE72" s="579"/>
      <c r="AF72" s="579"/>
      <c r="AG72" s="579"/>
      <c r="AH72" s="579"/>
      <c r="AI72" s="579"/>
      <c r="AJ72" s="579"/>
      <c r="AK72" s="6"/>
    </row>
    <row r="73" spans="1:37" x14ac:dyDescent="0.2">
      <c r="A73" s="561" t="e">
        <f>+Datos!#REF!</f>
        <v>#REF!</v>
      </c>
      <c r="B73" s="562"/>
      <c r="C73" s="578" t="e">
        <f>+Datos!#REF!</f>
        <v>#REF!</v>
      </c>
      <c r="D73" s="578"/>
      <c r="E73" s="578"/>
      <c r="F73" s="579" t="e">
        <f>+Datos!#REF!</f>
        <v>#REF!</v>
      </c>
      <c r="G73" s="579"/>
      <c r="H73" s="579"/>
      <c r="I73" s="579"/>
      <c r="J73" s="579"/>
      <c r="K73" s="579"/>
      <c r="L73" s="579"/>
      <c r="M73" s="579"/>
      <c r="N73" s="579"/>
      <c r="O73" s="579"/>
      <c r="P73" s="579"/>
      <c r="Q73" s="579"/>
      <c r="R73" s="579"/>
      <c r="S73" s="579"/>
      <c r="T73" s="579"/>
      <c r="U73" s="579"/>
      <c r="V73" s="579"/>
      <c r="W73" s="579"/>
      <c r="X73" s="579"/>
      <c r="Y73" s="579"/>
      <c r="Z73" s="579"/>
      <c r="AA73" s="579"/>
      <c r="AB73" s="579"/>
      <c r="AC73" s="579"/>
      <c r="AD73" s="579"/>
      <c r="AE73" s="579"/>
      <c r="AF73" s="579"/>
      <c r="AG73" s="579"/>
      <c r="AH73" s="579"/>
      <c r="AI73" s="579"/>
      <c r="AJ73" s="579"/>
      <c r="AK73" s="6"/>
    </row>
    <row r="74" spans="1:37" x14ac:dyDescent="0.2">
      <c r="A74" s="561" t="e">
        <f>+Datos!#REF!</f>
        <v>#REF!</v>
      </c>
      <c r="B74" s="562"/>
      <c r="C74" s="578" t="e">
        <f>+Datos!#REF!</f>
        <v>#REF!</v>
      </c>
      <c r="D74" s="578"/>
      <c r="E74" s="578"/>
      <c r="F74" s="579" t="e">
        <f>+Datos!#REF!</f>
        <v>#REF!</v>
      </c>
      <c r="G74" s="579"/>
      <c r="H74" s="579"/>
      <c r="I74" s="579"/>
      <c r="J74" s="579"/>
      <c r="K74" s="579"/>
      <c r="L74" s="579"/>
      <c r="M74" s="579"/>
      <c r="N74" s="579"/>
      <c r="O74" s="579"/>
      <c r="P74" s="579"/>
      <c r="Q74" s="579"/>
      <c r="R74" s="579"/>
      <c r="S74" s="579"/>
      <c r="T74" s="579"/>
      <c r="U74" s="579"/>
      <c r="V74" s="579"/>
      <c r="W74" s="579"/>
      <c r="X74" s="579"/>
      <c r="Y74" s="579"/>
      <c r="Z74" s="579"/>
      <c r="AA74" s="579"/>
      <c r="AB74" s="579"/>
      <c r="AC74" s="579"/>
      <c r="AD74" s="579"/>
      <c r="AE74" s="579"/>
      <c r="AF74" s="579"/>
      <c r="AG74" s="579"/>
      <c r="AH74" s="579"/>
      <c r="AI74" s="579"/>
      <c r="AJ74" s="579"/>
      <c r="AK74" s="6"/>
    </row>
    <row r="75" spans="1:37" x14ac:dyDescent="0.2">
      <c r="A75" s="561" t="e">
        <f>+Datos!#REF!</f>
        <v>#REF!</v>
      </c>
      <c r="B75" s="562"/>
      <c r="C75" s="578" t="e">
        <f>+Datos!#REF!</f>
        <v>#REF!</v>
      </c>
      <c r="D75" s="578"/>
      <c r="E75" s="578"/>
      <c r="F75" s="579" t="e">
        <f>+Datos!#REF!</f>
        <v>#REF!</v>
      </c>
      <c r="G75" s="579"/>
      <c r="H75" s="579"/>
      <c r="I75" s="579"/>
      <c r="J75" s="579"/>
      <c r="K75" s="579"/>
      <c r="L75" s="579"/>
      <c r="M75" s="579"/>
      <c r="N75" s="579"/>
      <c r="O75" s="579"/>
      <c r="P75" s="579"/>
      <c r="Q75" s="579"/>
      <c r="R75" s="579"/>
      <c r="S75" s="579"/>
      <c r="T75" s="579"/>
      <c r="U75" s="579"/>
      <c r="V75" s="579"/>
      <c r="W75" s="579"/>
      <c r="X75" s="579"/>
      <c r="Y75" s="579"/>
      <c r="Z75" s="579"/>
      <c r="AA75" s="579"/>
      <c r="AB75" s="579"/>
      <c r="AC75" s="579"/>
      <c r="AD75" s="579"/>
      <c r="AE75" s="579"/>
      <c r="AF75" s="579"/>
      <c r="AG75" s="579"/>
      <c r="AH75" s="579"/>
      <c r="AI75" s="579"/>
      <c r="AJ75" s="579"/>
      <c r="AK75" s="6"/>
    </row>
    <row r="76" spans="1:37" x14ac:dyDescent="0.2">
      <c r="A76" s="561" t="e">
        <f>+Datos!#REF!</f>
        <v>#REF!</v>
      </c>
      <c r="B76" s="562"/>
      <c r="C76" s="578" t="e">
        <f>+Datos!#REF!</f>
        <v>#REF!</v>
      </c>
      <c r="D76" s="578"/>
      <c r="E76" s="578"/>
      <c r="F76" s="579" t="e">
        <f>+Datos!#REF!</f>
        <v>#REF!</v>
      </c>
      <c r="G76" s="579"/>
      <c r="H76" s="579"/>
      <c r="I76" s="579"/>
      <c r="J76" s="579"/>
      <c r="K76" s="579"/>
      <c r="L76" s="579"/>
      <c r="M76" s="579"/>
      <c r="N76" s="579"/>
      <c r="O76" s="579"/>
      <c r="P76" s="579"/>
      <c r="Q76" s="579"/>
      <c r="R76" s="579"/>
      <c r="S76" s="579"/>
      <c r="T76" s="579"/>
      <c r="U76" s="579"/>
      <c r="V76" s="579"/>
      <c r="W76" s="579"/>
      <c r="X76" s="579"/>
      <c r="Y76" s="579"/>
      <c r="Z76" s="579"/>
      <c r="AA76" s="579"/>
      <c r="AB76" s="579"/>
      <c r="AC76" s="579"/>
      <c r="AD76" s="579"/>
      <c r="AE76" s="579"/>
      <c r="AF76" s="579"/>
      <c r="AG76" s="579"/>
      <c r="AH76" s="579"/>
      <c r="AI76" s="579"/>
      <c r="AJ76" s="579"/>
      <c r="AK76" s="6"/>
    </row>
    <row r="77" spans="1:37" x14ac:dyDescent="0.2">
      <c r="A77" s="561" t="e">
        <f>+Datos!#REF!</f>
        <v>#REF!</v>
      </c>
      <c r="B77" s="562"/>
      <c r="C77" s="578" t="e">
        <f>+Datos!#REF!</f>
        <v>#REF!</v>
      </c>
      <c r="D77" s="578"/>
      <c r="E77" s="578"/>
      <c r="F77" s="579" t="e">
        <f>+Datos!#REF!</f>
        <v>#REF!</v>
      </c>
      <c r="G77" s="579"/>
      <c r="H77" s="579"/>
      <c r="I77" s="579"/>
      <c r="J77" s="579"/>
      <c r="K77" s="579"/>
      <c r="L77" s="579"/>
      <c r="M77" s="579"/>
      <c r="N77" s="579"/>
      <c r="O77" s="579"/>
      <c r="P77" s="579"/>
      <c r="Q77" s="579"/>
      <c r="R77" s="579"/>
      <c r="S77" s="579"/>
      <c r="T77" s="579"/>
      <c r="U77" s="579"/>
      <c r="V77" s="579"/>
      <c r="W77" s="579"/>
      <c r="X77" s="579"/>
      <c r="Y77" s="579"/>
      <c r="Z77" s="579"/>
      <c r="AA77" s="579"/>
      <c r="AB77" s="579"/>
      <c r="AC77" s="579"/>
      <c r="AD77" s="579"/>
      <c r="AE77" s="579"/>
      <c r="AF77" s="579"/>
      <c r="AG77" s="579"/>
      <c r="AH77" s="579"/>
      <c r="AI77" s="579"/>
      <c r="AJ77" s="579"/>
      <c r="AK77" s="6"/>
    </row>
    <row r="78" spans="1:37" x14ac:dyDescent="0.2">
      <c r="A78" s="561" t="e">
        <f>+Datos!#REF!</f>
        <v>#REF!</v>
      </c>
      <c r="B78" s="562"/>
      <c r="C78" s="578" t="e">
        <f>+Datos!#REF!</f>
        <v>#REF!</v>
      </c>
      <c r="D78" s="578"/>
      <c r="E78" s="578"/>
      <c r="F78" s="579" t="e">
        <f>+Datos!#REF!</f>
        <v>#REF!</v>
      </c>
      <c r="G78" s="579"/>
      <c r="H78" s="579"/>
      <c r="I78" s="579"/>
      <c r="J78" s="579"/>
      <c r="K78" s="579"/>
      <c r="L78" s="579"/>
      <c r="M78" s="579"/>
      <c r="N78" s="579"/>
      <c r="O78" s="579"/>
      <c r="P78" s="579"/>
      <c r="Q78" s="579"/>
      <c r="R78" s="579"/>
      <c r="S78" s="579"/>
      <c r="T78" s="579"/>
      <c r="U78" s="579"/>
      <c r="V78" s="579"/>
      <c r="W78" s="579"/>
      <c r="X78" s="579"/>
      <c r="Y78" s="579"/>
      <c r="Z78" s="579"/>
      <c r="AA78" s="579"/>
      <c r="AB78" s="579"/>
      <c r="AC78" s="579"/>
      <c r="AD78" s="579"/>
      <c r="AE78" s="579"/>
      <c r="AF78" s="579"/>
      <c r="AG78" s="579"/>
      <c r="AH78" s="579"/>
      <c r="AI78" s="579"/>
      <c r="AJ78" s="579"/>
      <c r="AK78" s="6"/>
    </row>
    <row r="79" spans="1:37" x14ac:dyDescent="0.2">
      <c r="A79" s="561" t="e">
        <f>+Datos!#REF!</f>
        <v>#REF!</v>
      </c>
      <c r="B79" s="562"/>
      <c r="C79" s="578" t="e">
        <f>+Datos!#REF!</f>
        <v>#REF!</v>
      </c>
      <c r="D79" s="578"/>
      <c r="E79" s="578"/>
      <c r="F79" s="579" t="e">
        <f>+Datos!#REF!</f>
        <v>#REF!</v>
      </c>
      <c r="G79" s="579"/>
      <c r="H79" s="579"/>
      <c r="I79" s="579"/>
      <c r="J79" s="579"/>
      <c r="K79" s="579"/>
      <c r="L79" s="579"/>
      <c r="M79" s="579"/>
      <c r="N79" s="579"/>
      <c r="O79" s="579"/>
      <c r="P79" s="579"/>
      <c r="Q79" s="579"/>
      <c r="R79" s="579"/>
      <c r="S79" s="579"/>
      <c r="T79" s="579"/>
      <c r="U79" s="579"/>
      <c r="V79" s="579"/>
      <c r="W79" s="579"/>
      <c r="X79" s="579"/>
      <c r="Y79" s="579"/>
      <c r="Z79" s="579"/>
      <c r="AA79" s="579"/>
      <c r="AB79" s="579"/>
      <c r="AC79" s="579"/>
      <c r="AD79" s="579"/>
      <c r="AE79" s="579"/>
      <c r="AF79" s="579"/>
      <c r="AG79" s="579"/>
      <c r="AH79" s="579"/>
      <c r="AI79" s="579"/>
      <c r="AJ79" s="579"/>
      <c r="AK79" s="6"/>
    </row>
    <row r="80" spans="1:37" x14ac:dyDescent="0.2">
      <c r="A80" s="561" t="e">
        <f>+Datos!#REF!</f>
        <v>#REF!</v>
      </c>
      <c r="B80" s="562"/>
      <c r="C80" s="578" t="e">
        <f>+Datos!#REF!</f>
        <v>#REF!</v>
      </c>
      <c r="D80" s="578"/>
      <c r="E80" s="578"/>
      <c r="F80" s="579" t="e">
        <f>+Datos!#REF!</f>
        <v>#REF!</v>
      </c>
      <c r="G80" s="579"/>
      <c r="H80" s="579"/>
      <c r="I80" s="579"/>
      <c r="J80" s="579"/>
      <c r="K80" s="579"/>
      <c r="L80" s="579"/>
      <c r="M80" s="579"/>
      <c r="N80" s="579"/>
      <c r="O80" s="579"/>
      <c r="P80" s="579"/>
      <c r="Q80" s="579"/>
      <c r="R80" s="579"/>
      <c r="S80" s="579"/>
      <c r="T80" s="579"/>
      <c r="U80" s="579"/>
      <c r="V80" s="579"/>
      <c r="W80" s="579"/>
      <c r="X80" s="579"/>
      <c r="Y80" s="579"/>
      <c r="Z80" s="579"/>
      <c r="AA80" s="579"/>
      <c r="AB80" s="579"/>
      <c r="AC80" s="579"/>
      <c r="AD80" s="579"/>
      <c r="AE80" s="579"/>
      <c r="AF80" s="579"/>
      <c r="AG80" s="579"/>
      <c r="AH80" s="579"/>
      <c r="AI80" s="579"/>
      <c r="AJ80" s="579"/>
      <c r="AK80" s="6"/>
    </row>
    <row r="81" spans="1:37" x14ac:dyDescent="0.2">
      <c r="A81" s="561" t="e">
        <f>+Datos!#REF!</f>
        <v>#REF!</v>
      </c>
      <c r="B81" s="562"/>
      <c r="C81" s="578" t="e">
        <f>+Datos!#REF!</f>
        <v>#REF!</v>
      </c>
      <c r="D81" s="578"/>
      <c r="E81" s="578"/>
      <c r="F81" s="579" t="e">
        <f>+Datos!#REF!</f>
        <v>#REF!</v>
      </c>
      <c r="G81" s="579"/>
      <c r="H81" s="579"/>
      <c r="I81" s="579"/>
      <c r="J81" s="579"/>
      <c r="K81" s="579"/>
      <c r="L81" s="579"/>
      <c r="M81" s="579"/>
      <c r="N81" s="579"/>
      <c r="O81" s="579"/>
      <c r="P81" s="579"/>
      <c r="Q81" s="579"/>
      <c r="R81" s="579"/>
      <c r="S81" s="579"/>
      <c r="T81" s="579"/>
      <c r="U81" s="579"/>
      <c r="V81" s="579"/>
      <c r="W81" s="579"/>
      <c r="X81" s="579"/>
      <c r="Y81" s="579"/>
      <c r="Z81" s="579"/>
      <c r="AA81" s="579"/>
      <c r="AB81" s="579"/>
      <c r="AC81" s="579"/>
      <c r="AD81" s="579"/>
      <c r="AE81" s="579"/>
      <c r="AF81" s="579"/>
      <c r="AG81" s="579"/>
      <c r="AH81" s="579"/>
      <c r="AI81" s="579"/>
      <c r="AJ81" s="579"/>
      <c r="AK81" s="6"/>
    </row>
    <row r="82" spans="1:37" x14ac:dyDescent="0.2">
      <c r="A82" s="561" t="e">
        <f>+Datos!#REF!</f>
        <v>#REF!</v>
      </c>
      <c r="B82" s="562"/>
      <c r="C82" s="578" t="e">
        <f>+Datos!#REF!</f>
        <v>#REF!</v>
      </c>
      <c r="D82" s="578"/>
      <c r="E82" s="578"/>
      <c r="F82" s="579" t="e">
        <f>+Datos!#REF!</f>
        <v>#REF!</v>
      </c>
      <c r="G82" s="579"/>
      <c r="H82" s="579"/>
      <c r="I82" s="579"/>
      <c r="J82" s="579"/>
      <c r="K82" s="579"/>
      <c r="L82" s="579"/>
      <c r="M82" s="579"/>
      <c r="N82" s="579"/>
      <c r="O82" s="579"/>
      <c r="P82" s="579"/>
      <c r="Q82" s="579"/>
      <c r="R82" s="579"/>
      <c r="S82" s="579"/>
      <c r="T82" s="579"/>
      <c r="U82" s="579"/>
      <c r="V82" s="579"/>
      <c r="W82" s="579"/>
      <c r="X82" s="579"/>
      <c r="Y82" s="579"/>
      <c r="Z82" s="579"/>
      <c r="AA82" s="579"/>
      <c r="AB82" s="579"/>
      <c r="AC82" s="579"/>
      <c r="AD82" s="579"/>
      <c r="AE82" s="579"/>
      <c r="AF82" s="579"/>
      <c r="AG82" s="579"/>
      <c r="AH82" s="579"/>
      <c r="AI82" s="579"/>
      <c r="AJ82" s="579"/>
      <c r="AK82" s="6"/>
    </row>
    <row r="83" spans="1:37" x14ac:dyDescent="0.2">
      <c r="A83" s="561" t="e">
        <f>+Datos!#REF!</f>
        <v>#REF!</v>
      </c>
      <c r="B83" s="562"/>
      <c r="C83" s="578" t="e">
        <f>+Datos!#REF!</f>
        <v>#REF!</v>
      </c>
      <c r="D83" s="578"/>
      <c r="E83" s="578"/>
      <c r="F83" s="579" t="e">
        <f>+Datos!#REF!</f>
        <v>#REF!</v>
      </c>
      <c r="G83" s="579"/>
      <c r="H83" s="579"/>
      <c r="I83" s="579"/>
      <c r="J83" s="579"/>
      <c r="K83" s="579"/>
      <c r="L83" s="579"/>
      <c r="M83" s="579"/>
      <c r="N83" s="579"/>
      <c r="O83" s="579"/>
      <c r="P83" s="579"/>
      <c r="Q83" s="579"/>
      <c r="R83" s="579"/>
      <c r="S83" s="579"/>
      <c r="T83" s="579"/>
      <c r="U83" s="579"/>
      <c r="V83" s="579"/>
      <c r="W83" s="579"/>
      <c r="X83" s="579"/>
      <c r="Y83" s="579"/>
      <c r="Z83" s="579"/>
      <c r="AA83" s="579"/>
      <c r="AB83" s="579"/>
      <c r="AC83" s="579"/>
      <c r="AD83" s="579"/>
      <c r="AE83" s="579"/>
      <c r="AF83" s="579"/>
      <c r="AG83" s="579"/>
      <c r="AH83" s="579"/>
      <c r="AI83" s="579"/>
      <c r="AJ83" s="579"/>
      <c r="AK83" s="6"/>
    </row>
    <row r="84" spans="1:37" x14ac:dyDescent="0.2">
      <c r="A84" s="561" t="e">
        <f>+Datos!#REF!</f>
        <v>#REF!</v>
      </c>
      <c r="B84" s="562"/>
      <c r="C84" s="578" t="e">
        <f>+Datos!#REF!</f>
        <v>#REF!</v>
      </c>
      <c r="D84" s="578"/>
      <c r="E84" s="578"/>
      <c r="F84" s="579" t="e">
        <f>+Datos!#REF!</f>
        <v>#REF!</v>
      </c>
      <c r="G84" s="579"/>
      <c r="H84" s="579"/>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579"/>
      <c r="AG84" s="579"/>
      <c r="AH84" s="579"/>
      <c r="AI84" s="579"/>
      <c r="AJ84" s="579"/>
      <c r="AK84" s="6"/>
    </row>
    <row r="85" spans="1:37" x14ac:dyDescent="0.2">
      <c r="A85" s="561" t="e">
        <f>+Datos!#REF!</f>
        <v>#REF!</v>
      </c>
      <c r="B85" s="562"/>
      <c r="C85" s="578" t="e">
        <f>+Datos!#REF!</f>
        <v>#REF!</v>
      </c>
      <c r="D85" s="578"/>
      <c r="E85" s="578"/>
      <c r="F85" s="579" t="e">
        <f>+Datos!#REF!</f>
        <v>#REF!</v>
      </c>
      <c r="G85" s="579"/>
      <c r="H85" s="579"/>
      <c r="I85" s="579"/>
      <c r="J85" s="579"/>
      <c r="K85" s="579"/>
      <c r="L85" s="579"/>
      <c r="M85" s="579"/>
      <c r="N85" s="579"/>
      <c r="O85" s="579"/>
      <c r="P85" s="579"/>
      <c r="Q85" s="579"/>
      <c r="R85" s="579"/>
      <c r="S85" s="579"/>
      <c r="T85" s="579"/>
      <c r="U85" s="579"/>
      <c r="V85" s="579"/>
      <c r="W85" s="579"/>
      <c r="X85" s="579"/>
      <c r="Y85" s="579"/>
      <c r="Z85" s="579"/>
      <c r="AA85" s="579"/>
      <c r="AB85" s="579"/>
      <c r="AC85" s="579"/>
      <c r="AD85" s="579"/>
      <c r="AE85" s="579"/>
      <c r="AF85" s="579"/>
      <c r="AG85" s="579"/>
      <c r="AH85" s="579"/>
      <c r="AI85" s="579"/>
      <c r="AJ85" s="579"/>
      <c r="AK85" s="6"/>
    </row>
    <row r="86" spans="1:37" x14ac:dyDescent="0.2">
      <c r="A86" s="561" t="e">
        <f>+Datos!#REF!</f>
        <v>#REF!</v>
      </c>
      <c r="B86" s="562"/>
      <c r="C86" s="578" t="e">
        <f>+Datos!#REF!</f>
        <v>#REF!</v>
      </c>
      <c r="D86" s="578"/>
      <c r="E86" s="578"/>
      <c r="F86" s="579" t="e">
        <f>+Datos!#REF!</f>
        <v>#REF!</v>
      </c>
      <c r="G86" s="579"/>
      <c r="H86" s="579"/>
      <c r="I86" s="579"/>
      <c r="J86" s="579"/>
      <c r="K86" s="579"/>
      <c r="L86" s="579"/>
      <c r="M86" s="579"/>
      <c r="N86" s="579"/>
      <c r="O86" s="579"/>
      <c r="P86" s="579"/>
      <c r="Q86" s="579"/>
      <c r="R86" s="579"/>
      <c r="S86" s="579"/>
      <c r="T86" s="579"/>
      <c r="U86" s="579"/>
      <c r="V86" s="579"/>
      <c r="W86" s="579"/>
      <c r="X86" s="579"/>
      <c r="Y86" s="579"/>
      <c r="Z86" s="579"/>
      <c r="AA86" s="579"/>
      <c r="AB86" s="579"/>
      <c r="AC86" s="579"/>
      <c r="AD86" s="579"/>
      <c r="AE86" s="579"/>
      <c r="AF86" s="579"/>
      <c r="AG86" s="579"/>
      <c r="AH86" s="579"/>
      <c r="AI86" s="579"/>
      <c r="AJ86" s="579"/>
      <c r="AK86" s="6"/>
    </row>
    <row r="87" spans="1:37" x14ac:dyDescent="0.2">
      <c r="A87" s="561" t="e">
        <f>+Datos!#REF!</f>
        <v>#REF!</v>
      </c>
      <c r="B87" s="562"/>
      <c r="C87" s="578" t="e">
        <f>+Datos!#REF!</f>
        <v>#REF!</v>
      </c>
      <c r="D87" s="578"/>
      <c r="E87" s="578"/>
      <c r="F87" s="579" t="e">
        <f>+Datos!#REF!</f>
        <v>#REF!</v>
      </c>
      <c r="G87" s="579"/>
      <c r="H87" s="579"/>
      <c r="I87" s="579"/>
      <c r="J87" s="579"/>
      <c r="K87" s="579"/>
      <c r="L87" s="579"/>
      <c r="M87" s="579"/>
      <c r="N87" s="579"/>
      <c r="O87" s="579"/>
      <c r="P87" s="579"/>
      <c r="Q87" s="579"/>
      <c r="R87" s="579"/>
      <c r="S87" s="579"/>
      <c r="T87" s="579"/>
      <c r="U87" s="579"/>
      <c r="V87" s="579"/>
      <c r="W87" s="579"/>
      <c r="X87" s="579"/>
      <c r="Y87" s="579"/>
      <c r="Z87" s="579"/>
      <c r="AA87" s="579"/>
      <c r="AB87" s="579"/>
      <c r="AC87" s="579"/>
      <c r="AD87" s="579"/>
      <c r="AE87" s="579"/>
      <c r="AF87" s="579"/>
      <c r="AG87" s="579"/>
      <c r="AH87" s="579"/>
      <c r="AI87" s="579"/>
      <c r="AJ87" s="579"/>
      <c r="AK87" s="6"/>
    </row>
    <row r="88" spans="1:37" x14ac:dyDescent="0.2">
      <c r="A88" s="561" t="e">
        <f>+Datos!#REF!</f>
        <v>#REF!</v>
      </c>
      <c r="B88" s="562"/>
      <c r="C88" s="578" t="e">
        <f>+Datos!#REF!</f>
        <v>#REF!</v>
      </c>
      <c r="D88" s="578"/>
      <c r="E88" s="578"/>
      <c r="F88" s="579" t="e">
        <f>+Datos!#REF!</f>
        <v>#REF!</v>
      </c>
      <c r="G88" s="579"/>
      <c r="H88" s="579"/>
      <c r="I88" s="579"/>
      <c r="J88" s="579"/>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9"/>
      <c r="AJ88" s="579"/>
      <c r="AK88" s="6"/>
    </row>
    <row r="89" spans="1:37" x14ac:dyDescent="0.2">
      <c r="A89" s="561" t="e">
        <f>+Datos!#REF!</f>
        <v>#REF!</v>
      </c>
      <c r="B89" s="562"/>
      <c r="C89" s="578" t="e">
        <f>+Datos!#REF!</f>
        <v>#REF!</v>
      </c>
      <c r="D89" s="578"/>
      <c r="E89" s="578"/>
      <c r="F89" s="579" t="e">
        <f>+Datos!#REF!</f>
        <v>#REF!</v>
      </c>
      <c r="G89" s="579"/>
      <c r="H89" s="579"/>
      <c r="I89" s="579"/>
      <c r="J89" s="579"/>
      <c r="K89" s="579"/>
      <c r="L89" s="579"/>
      <c r="M89" s="579"/>
      <c r="N89" s="579"/>
      <c r="O89" s="579"/>
      <c r="P89" s="579"/>
      <c r="Q89" s="579"/>
      <c r="R89" s="579"/>
      <c r="S89" s="579"/>
      <c r="T89" s="579"/>
      <c r="U89" s="579"/>
      <c r="V89" s="579"/>
      <c r="W89" s="579"/>
      <c r="X89" s="579"/>
      <c r="Y89" s="579"/>
      <c r="Z89" s="579"/>
      <c r="AA89" s="579"/>
      <c r="AB89" s="579"/>
      <c r="AC89" s="579"/>
      <c r="AD89" s="579"/>
      <c r="AE89" s="579"/>
      <c r="AF89" s="579"/>
      <c r="AG89" s="579"/>
      <c r="AH89" s="579"/>
      <c r="AI89" s="579"/>
      <c r="AJ89" s="579"/>
      <c r="AK89" s="6"/>
    </row>
    <row r="90" spans="1:37" x14ac:dyDescent="0.2">
      <c r="A90" s="561" t="e">
        <f>+Datos!#REF!</f>
        <v>#REF!</v>
      </c>
      <c r="B90" s="562"/>
      <c r="C90" s="578" t="e">
        <f>+Datos!#REF!</f>
        <v>#REF!</v>
      </c>
      <c r="D90" s="578"/>
      <c r="E90" s="578"/>
      <c r="F90" s="579" t="e">
        <f>+Datos!#REF!</f>
        <v>#REF!</v>
      </c>
      <c r="G90" s="579"/>
      <c r="H90" s="579"/>
      <c r="I90" s="579"/>
      <c r="J90" s="579"/>
      <c r="K90" s="579"/>
      <c r="L90" s="579"/>
      <c r="M90" s="579"/>
      <c r="N90" s="579"/>
      <c r="O90" s="579"/>
      <c r="P90" s="579"/>
      <c r="Q90" s="579"/>
      <c r="R90" s="579"/>
      <c r="S90" s="579"/>
      <c r="T90" s="579"/>
      <c r="U90" s="579"/>
      <c r="V90" s="579"/>
      <c r="W90" s="579"/>
      <c r="X90" s="579"/>
      <c r="Y90" s="579"/>
      <c r="Z90" s="579"/>
      <c r="AA90" s="579"/>
      <c r="AB90" s="579"/>
      <c r="AC90" s="579"/>
      <c r="AD90" s="579"/>
      <c r="AE90" s="579"/>
      <c r="AF90" s="579"/>
      <c r="AG90" s="579"/>
      <c r="AH90" s="579"/>
      <c r="AI90" s="579"/>
      <c r="AJ90" s="579"/>
      <c r="AK90" s="6"/>
    </row>
    <row r="91" spans="1:37" x14ac:dyDescent="0.2">
      <c r="A91" s="561" t="e">
        <f>+Datos!#REF!</f>
        <v>#REF!</v>
      </c>
      <c r="B91" s="562"/>
      <c r="C91" s="578" t="e">
        <f>+Datos!#REF!</f>
        <v>#REF!</v>
      </c>
      <c r="D91" s="578"/>
      <c r="E91" s="578"/>
      <c r="F91" s="579" t="e">
        <f>+Datos!#REF!</f>
        <v>#REF!</v>
      </c>
      <c r="G91" s="579"/>
      <c r="H91" s="579"/>
      <c r="I91" s="579"/>
      <c r="J91" s="579"/>
      <c r="K91" s="579"/>
      <c r="L91" s="579"/>
      <c r="M91" s="579"/>
      <c r="N91" s="579"/>
      <c r="O91" s="579"/>
      <c r="P91" s="579"/>
      <c r="Q91" s="579"/>
      <c r="R91" s="579"/>
      <c r="S91" s="579"/>
      <c r="T91" s="579"/>
      <c r="U91" s="579"/>
      <c r="V91" s="579"/>
      <c r="W91" s="579"/>
      <c r="X91" s="579"/>
      <c r="Y91" s="579"/>
      <c r="Z91" s="579"/>
      <c r="AA91" s="579"/>
      <c r="AB91" s="579"/>
      <c r="AC91" s="579"/>
      <c r="AD91" s="579"/>
      <c r="AE91" s="579"/>
      <c r="AF91" s="579"/>
      <c r="AG91" s="579"/>
      <c r="AH91" s="579"/>
      <c r="AI91" s="579"/>
      <c r="AJ91" s="579"/>
      <c r="AK91" s="6"/>
    </row>
    <row r="92" spans="1:37" x14ac:dyDescent="0.2">
      <c r="A92" s="561" t="e">
        <f>+Datos!#REF!</f>
        <v>#REF!</v>
      </c>
      <c r="B92" s="562"/>
      <c r="C92" s="578" t="e">
        <f>+Datos!#REF!</f>
        <v>#REF!</v>
      </c>
      <c r="D92" s="578"/>
      <c r="E92" s="578"/>
      <c r="F92" s="579" t="e">
        <f>+Datos!#REF!</f>
        <v>#REF!</v>
      </c>
      <c r="G92" s="579"/>
      <c r="H92" s="579"/>
      <c r="I92" s="579"/>
      <c r="J92" s="579"/>
      <c r="K92" s="579"/>
      <c r="L92" s="579"/>
      <c r="M92" s="579"/>
      <c r="N92" s="579"/>
      <c r="O92" s="579"/>
      <c r="P92" s="579"/>
      <c r="Q92" s="579"/>
      <c r="R92" s="579"/>
      <c r="S92" s="579"/>
      <c r="T92" s="579"/>
      <c r="U92" s="579"/>
      <c r="V92" s="579"/>
      <c r="W92" s="579"/>
      <c r="X92" s="579"/>
      <c r="Y92" s="579"/>
      <c r="Z92" s="579"/>
      <c r="AA92" s="579"/>
      <c r="AB92" s="579"/>
      <c r="AC92" s="579"/>
      <c r="AD92" s="579"/>
      <c r="AE92" s="579"/>
      <c r="AF92" s="579"/>
      <c r="AG92" s="579"/>
      <c r="AH92" s="579"/>
      <c r="AI92" s="579"/>
      <c r="AJ92" s="579"/>
      <c r="AK92" s="6"/>
    </row>
    <row r="93" spans="1:37" x14ac:dyDescent="0.2">
      <c r="A93" s="561" t="e">
        <f>+Datos!#REF!</f>
        <v>#REF!</v>
      </c>
      <c r="B93" s="562"/>
      <c r="C93" s="578" t="e">
        <f>+Datos!#REF!</f>
        <v>#REF!</v>
      </c>
      <c r="D93" s="578"/>
      <c r="E93" s="578"/>
      <c r="F93" s="579" t="e">
        <f>+Datos!#REF!</f>
        <v>#REF!</v>
      </c>
      <c r="G93" s="579"/>
      <c r="H93" s="579"/>
      <c r="I93" s="579"/>
      <c r="J93" s="579"/>
      <c r="K93" s="579"/>
      <c r="L93" s="579"/>
      <c r="M93" s="579"/>
      <c r="N93" s="579"/>
      <c r="O93" s="579"/>
      <c r="P93" s="579"/>
      <c r="Q93" s="579"/>
      <c r="R93" s="579"/>
      <c r="S93" s="579"/>
      <c r="T93" s="579"/>
      <c r="U93" s="579"/>
      <c r="V93" s="579"/>
      <c r="W93" s="579"/>
      <c r="X93" s="579"/>
      <c r="Y93" s="579"/>
      <c r="Z93" s="579"/>
      <c r="AA93" s="579"/>
      <c r="AB93" s="579"/>
      <c r="AC93" s="579"/>
      <c r="AD93" s="579"/>
      <c r="AE93" s="579"/>
      <c r="AF93" s="579"/>
      <c r="AG93" s="579"/>
      <c r="AH93" s="579"/>
      <c r="AI93" s="579"/>
      <c r="AJ93" s="579"/>
      <c r="AK93" s="6"/>
    </row>
    <row r="94" spans="1:37" x14ac:dyDescent="0.2">
      <c r="A94" s="561" t="e">
        <f>+Datos!#REF!</f>
        <v>#REF!</v>
      </c>
      <c r="B94" s="562"/>
      <c r="C94" s="578" t="e">
        <f>+Datos!#REF!</f>
        <v>#REF!</v>
      </c>
      <c r="D94" s="578"/>
      <c r="E94" s="578"/>
      <c r="F94" s="579" t="e">
        <f>+Datos!#REF!</f>
        <v>#REF!</v>
      </c>
      <c r="G94" s="579"/>
      <c r="H94" s="579"/>
      <c r="I94" s="579"/>
      <c r="J94" s="579"/>
      <c r="K94" s="579"/>
      <c r="L94" s="579"/>
      <c r="M94" s="579"/>
      <c r="N94" s="579"/>
      <c r="O94" s="579"/>
      <c r="P94" s="579"/>
      <c r="Q94" s="579"/>
      <c r="R94" s="579"/>
      <c r="S94" s="579"/>
      <c r="T94" s="579"/>
      <c r="U94" s="579"/>
      <c r="V94" s="579"/>
      <c r="W94" s="579"/>
      <c r="X94" s="579"/>
      <c r="Y94" s="579"/>
      <c r="Z94" s="579"/>
      <c r="AA94" s="579"/>
      <c r="AB94" s="579"/>
      <c r="AC94" s="579"/>
      <c r="AD94" s="579"/>
      <c r="AE94" s="579"/>
      <c r="AF94" s="579"/>
      <c r="AG94" s="579"/>
      <c r="AH94" s="579"/>
      <c r="AI94" s="579"/>
      <c r="AJ94" s="579"/>
      <c r="AK94" s="6"/>
    </row>
    <row r="95" spans="1:37" x14ac:dyDescent="0.2">
      <c r="A95" s="561" t="e">
        <f>+Datos!#REF!</f>
        <v>#REF!</v>
      </c>
      <c r="B95" s="562"/>
      <c r="C95" s="578" t="e">
        <f>+Datos!#REF!</f>
        <v>#REF!</v>
      </c>
      <c r="D95" s="578"/>
      <c r="E95" s="578"/>
      <c r="F95" s="579" t="e">
        <f>+Datos!#REF!</f>
        <v>#REF!</v>
      </c>
      <c r="G95" s="579"/>
      <c r="H95" s="579"/>
      <c r="I95" s="579"/>
      <c r="J95" s="579"/>
      <c r="K95" s="579"/>
      <c r="L95" s="579"/>
      <c r="M95" s="579"/>
      <c r="N95" s="579"/>
      <c r="O95" s="579"/>
      <c r="P95" s="579"/>
      <c r="Q95" s="579"/>
      <c r="R95" s="579"/>
      <c r="S95" s="579"/>
      <c r="T95" s="579"/>
      <c r="U95" s="579"/>
      <c r="V95" s="579"/>
      <c r="W95" s="579"/>
      <c r="X95" s="579"/>
      <c r="Y95" s="579"/>
      <c r="Z95" s="579"/>
      <c r="AA95" s="579"/>
      <c r="AB95" s="579"/>
      <c r="AC95" s="579"/>
      <c r="AD95" s="579"/>
      <c r="AE95" s="579"/>
      <c r="AF95" s="579"/>
      <c r="AG95" s="579"/>
      <c r="AH95" s="579"/>
      <c r="AI95" s="579"/>
      <c r="AJ95" s="579"/>
      <c r="AK95" s="6"/>
    </row>
    <row r="96" spans="1:37" x14ac:dyDescent="0.2">
      <c r="A96" s="25"/>
      <c r="AK96" s="6"/>
    </row>
    <row r="97" spans="1:37" x14ac:dyDescent="0.2">
      <c r="A97" s="337"/>
      <c r="AK97" s="6"/>
    </row>
    <row r="98" spans="1:37" x14ac:dyDescent="0.2">
      <c r="A98" s="334" t="s">
        <v>31</v>
      </c>
      <c r="AK98" s="6"/>
    </row>
    <row r="99" spans="1:37" x14ac:dyDescent="0.2">
      <c r="A99" s="334" t="s">
        <v>32</v>
      </c>
      <c r="AK99" s="6"/>
    </row>
    <row r="100" spans="1:37" x14ac:dyDescent="0.2">
      <c r="A100" s="337" t="s">
        <v>33</v>
      </c>
      <c r="AK100" s="6"/>
    </row>
    <row r="101" spans="1:37" x14ac:dyDescent="0.2">
      <c r="A101" s="337" t="s">
        <v>34</v>
      </c>
      <c r="AK101" s="6"/>
    </row>
    <row r="102" spans="1:37" x14ac:dyDescent="0.2">
      <c r="A102" s="337" t="s">
        <v>35</v>
      </c>
      <c r="AK102" s="6"/>
    </row>
    <row r="103" spans="1:37" x14ac:dyDescent="0.2">
      <c r="A103" s="337" t="s">
        <v>36</v>
      </c>
      <c r="AK103" s="6"/>
    </row>
    <row r="104" spans="1:37" x14ac:dyDescent="0.2">
      <c r="A104" s="337" t="s">
        <v>37</v>
      </c>
      <c r="AK104" s="6"/>
    </row>
    <row r="105" spans="1:37" x14ac:dyDescent="0.2">
      <c r="A105" s="337" t="s">
        <v>38</v>
      </c>
      <c r="AK105" s="6"/>
    </row>
    <row r="106" spans="1:37" x14ac:dyDescent="0.2">
      <c r="A106" s="336" t="s">
        <v>39</v>
      </c>
      <c r="AK106" s="6"/>
    </row>
    <row r="107" spans="1:37" x14ac:dyDescent="0.2">
      <c r="A107" s="212" t="s">
        <v>40</v>
      </c>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6"/>
    </row>
    <row r="108" spans="1:37" x14ac:dyDescent="0.2">
      <c r="A108" s="212" t="s">
        <v>41</v>
      </c>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6"/>
    </row>
    <row r="109" spans="1:37" ht="26.25" customHeight="1" x14ac:dyDescent="0.2">
      <c r="A109" s="587" t="s">
        <v>42</v>
      </c>
      <c r="B109" s="587"/>
      <c r="C109" s="587"/>
      <c r="D109" s="587"/>
      <c r="E109" s="587"/>
      <c r="F109" s="587"/>
      <c r="G109" s="587"/>
      <c r="H109" s="587"/>
      <c r="I109" s="587"/>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6"/>
    </row>
    <row r="110" spans="1:37" x14ac:dyDescent="0.2">
      <c r="A110" s="212" t="s">
        <v>43</v>
      </c>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6"/>
    </row>
    <row r="111" spans="1:37" x14ac:dyDescent="0.2">
      <c r="A111" s="212" t="s">
        <v>44</v>
      </c>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6"/>
    </row>
    <row r="112" spans="1:37" ht="12.75" customHeight="1" x14ac:dyDescent="0.2">
      <c r="A112" s="587" t="s">
        <v>45</v>
      </c>
      <c r="B112" s="587"/>
      <c r="C112" s="587"/>
      <c r="D112" s="587"/>
      <c r="E112" s="587"/>
      <c r="F112" s="587"/>
      <c r="G112" s="587"/>
      <c r="H112" s="587"/>
      <c r="I112" s="587"/>
      <c r="J112" s="587"/>
      <c r="K112" s="587"/>
      <c r="L112" s="587"/>
      <c r="M112" s="587"/>
      <c r="N112" s="587"/>
      <c r="O112" s="587"/>
      <c r="P112" s="587"/>
      <c r="Q112" s="587"/>
      <c r="R112" s="587"/>
      <c r="S112" s="587"/>
      <c r="T112" s="587"/>
      <c r="U112" s="587"/>
      <c r="V112" s="587"/>
      <c r="W112" s="587"/>
      <c r="X112" s="587"/>
      <c r="Y112" s="587"/>
      <c r="Z112" s="587"/>
      <c r="AA112" s="587"/>
      <c r="AB112" s="587"/>
      <c r="AC112" s="587"/>
      <c r="AD112" s="587"/>
      <c r="AE112" s="587"/>
      <c r="AF112" s="587"/>
      <c r="AG112" s="587"/>
      <c r="AH112" s="587"/>
      <c r="AI112" s="587"/>
      <c r="AJ112" s="587"/>
      <c r="AK112" s="6"/>
    </row>
    <row r="113" spans="1:37" x14ac:dyDescent="0.2">
      <c r="A113" s="577" t="s">
        <v>46</v>
      </c>
      <c r="B113" s="577"/>
      <c r="C113" s="577"/>
      <c r="D113" s="577"/>
      <c r="E113" s="577"/>
      <c r="F113" s="577"/>
      <c r="G113" s="577"/>
      <c r="H113" s="577"/>
      <c r="I113" s="577"/>
      <c r="J113" s="577"/>
      <c r="K113" s="577"/>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6"/>
    </row>
    <row r="114" spans="1:37" x14ac:dyDescent="0.2">
      <c r="A114" s="336"/>
      <c r="AK114" s="6"/>
    </row>
    <row r="115" spans="1:37" x14ac:dyDescent="0.2">
      <c r="A115" s="336" t="s">
        <v>47</v>
      </c>
      <c r="AK115" s="6"/>
    </row>
    <row r="116" spans="1:37" x14ac:dyDescent="0.2">
      <c r="A116" s="336"/>
      <c r="AK116" s="6"/>
    </row>
    <row r="117" spans="1:37" x14ac:dyDescent="0.2">
      <c r="A117" s="24" t="s">
        <v>48</v>
      </c>
      <c r="AK117" s="6"/>
    </row>
    <row r="118" spans="1:37" x14ac:dyDescent="0.2">
      <c r="A118" s="336"/>
      <c r="AK118" s="6"/>
    </row>
    <row r="119" spans="1:37" x14ac:dyDescent="0.2">
      <c r="A119" s="336" t="s">
        <v>49</v>
      </c>
      <c r="AK119" s="6"/>
    </row>
    <row r="120" spans="1:37" x14ac:dyDescent="0.2">
      <c r="A120" s="336" t="s">
        <v>50</v>
      </c>
      <c r="AK120" s="6"/>
    </row>
    <row r="121" spans="1:37" x14ac:dyDescent="0.2">
      <c r="A121" s="336" t="s">
        <v>51</v>
      </c>
      <c r="AK121" s="6"/>
    </row>
    <row r="122" spans="1:37" x14ac:dyDescent="0.2">
      <c r="A122" s="572" t="s">
        <v>52</v>
      </c>
      <c r="B122" s="572"/>
      <c r="C122" s="572"/>
      <c r="D122" s="572"/>
      <c r="E122" s="572"/>
      <c r="F122" s="572"/>
      <c r="G122" s="572"/>
      <c r="H122" s="572"/>
      <c r="I122" s="572"/>
      <c r="J122" s="572"/>
      <c r="K122" s="572"/>
      <c r="L122" s="572"/>
      <c r="M122" s="572"/>
      <c r="N122" s="572"/>
      <c r="O122" s="572"/>
      <c r="P122" s="572"/>
      <c r="Q122" s="572"/>
      <c r="R122" s="572"/>
      <c r="S122" s="572"/>
      <c r="T122" s="572"/>
      <c r="U122" s="572"/>
      <c r="V122" s="572"/>
      <c r="W122" s="572"/>
      <c r="X122" s="572"/>
      <c r="Y122" s="572"/>
      <c r="Z122" s="572"/>
      <c r="AA122" s="572"/>
      <c r="AB122" s="572"/>
      <c r="AC122" s="572"/>
      <c r="AD122" s="572"/>
      <c r="AE122" s="572"/>
      <c r="AF122" s="572"/>
      <c r="AG122" s="572"/>
      <c r="AH122" s="572"/>
      <c r="AI122" s="572"/>
      <c r="AJ122" s="572"/>
      <c r="AK122" s="6"/>
    </row>
    <row r="123" spans="1:37" ht="26.25" customHeight="1" x14ac:dyDescent="0.2">
      <c r="A123" s="572" t="s">
        <v>53</v>
      </c>
      <c r="B123" s="572"/>
      <c r="C123" s="572"/>
      <c r="D123" s="572"/>
      <c r="E123" s="572"/>
      <c r="F123" s="572"/>
      <c r="G123" s="572"/>
      <c r="H123" s="572"/>
      <c r="I123" s="572"/>
      <c r="J123" s="572"/>
      <c r="K123" s="572"/>
      <c r="L123" s="572"/>
      <c r="M123" s="572"/>
      <c r="N123" s="572"/>
      <c r="O123" s="572"/>
      <c r="P123" s="572"/>
      <c r="Q123" s="572"/>
      <c r="R123" s="572"/>
      <c r="S123" s="572"/>
      <c r="T123" s="572"/>
      <c r="U123" s="572"/>
      <c r="V123" s="572"/>
      <c r="W123" s="572"/>
      <c r="X123" s="572"/>
      <c r="Y123" s="572"/>
      <c r="Z123" s="572"/>
      <c r="AA123" s="572"/>
      <c r="AB123" s="572"/>
      <c r="AC123" s="572"/>
      <c r="AD123" s="572"/>
      <c r="AE123" s="572"/>
      <c r="AF123" s="572"/>
      <c r="AG123" s="572"/>
      <c r="AH123" s="572"/>
      <c r="AI123" s="572"/>
      <c r="AJ123" s="572"/>
      <c r="AK123" s="6"/>
    </row>
    <row r="124" spans="1:37" ht="26.25" customHeight="1" x14ac:dyDescent="0.2">
      <c r="A124" s="572" t="s">
        <v>54</v>
      </c>
      <c r="B124" s="572"/>
      <c r="C124" s="572"/>
      <c r="D124" s="572"/>
      <c r="E124" s="572"/>
      <c r="F124" s="572"/>
      <c r="G124" s="572"/>
      <c r="H124" s="572"/>
      <c r="I124" s="572"/>
      <c r="J124" s="572"/>
      <c r="K124" s="572"/>
      <c r="L124" s="572"/>
      <c r="M124" s="572"/>
      <c r="N124" s="572"/>
      <c r="O124" s="572"/>
      <c r="P124" s="572"/>
      <c r="Q124" s="572"/>
      <c r="R124" s="572"/>
      <c r="S124" s="572"/>
      <c r="T124" s="572"/>
      <c r="U124" s="572"/>
      <c r="V124" s="572"/>
      <c r="W124" s="572"/>
      <c r="X124" s="572"/>
      <c r="Y124" s="572"/>
      <c r="Z124" s="572"/>
      <c r="AA124" s="572"/>
      <c r="AB124" s="572"/>
      <c r="AC124" s="572"/>
      <c r="AD124" s="572"/>
      <c r="AE124" s="572"/>
      <c r="AF124" s="572"/>
      <c r="AG124" s="572"/>
      <c r="AH124" s="572"/>
      <c r="AI124" s="572"/>
      <c r="AJ124" s="572"/>
      <c r="AK124" s="6"/>
    </row>
    <row r="125" spans="1:37" ht="25.5" customHeight="1" x14ac:dyDescent="0.2">
      <c r="A125" s="588" t="s">
        <v>55</v>
      </c>
      <c r="B125" s="588"/>
      <c r="C125" s="588"/>
      <c r="D125" s="588"/>
      <c r="E125" s="588"/>
      <c r="F125" s="588"/>
      <c r="G125" s="588"/>
      <c r="H125" s="588"/>
      <c r="I125" s="588"/>
      <c r="J125" s="588"/>
      <c r="K125" s="588"/>
      <c r="L125" s="588"/>
      <c r="M125" s="588"/>
      <c r="N125" s="588"/>
      <c r="O125" s="588"/>
      <c r="P125" s="588"/>
      <c r="Q125" s="588"/>
      <c r="R125" s="588"/>
      <c r="S125" s="588"/>
      <c r="T125" s="588"/>
      <c r="U125" s="588"/>
      <c r="V125" s="588"/>
      <c r="W125" s="588"/>
      <c r="X125" s="588"/>
      <c r="Y125" s="588"/>
      <c r="Z125" s="588"/>
      <c r="AA125" s="588"/>
      <c r="AB125" s="588"/>
      <c r="AC125" s="588"/>
      <c r="AD125" s="588"/>
      <c r="AE125" s="588"/>
      <c r="AF125" s="588"/>
      <c r="AG125" s="588"/>
      <c r="AH125" s="588"/>
      <c r="AI125" s="588"/>
      <c r="AJ125" s="588"/>
      <c r="AK125" s="6"/>
    </row>
    <row r="126" spans="1:37" x14ac:dyDescent="0.2">
      <c r="A126" s="337" t="s">
        <v>56</v>
      </c>
      <c r="AK126" s="6"/>
    </row>
    <row r="127" spans="1:37" x14ac:dyDescent="0.2">
      <c r="A127" s="337" t="s">
        <v>57</v>
      </c>
      <c r="AK127" s="6"/>
    </row>
    <row r="128" spans="1:37" x14ac:dyDescent="0.2">
      <c r="A128" s="337" t="s">
        <v>58</v>
      </c>
      <c r="AK128" s="6"/>
    </row>
    <row r="129" spans="1:37" x14ac:dyDescent="0.2">
      <c r="A129" s="337" t="s">
        <v>59</v>
      </c>
      <c r="AK129" s="6"/>
    </row>
    <row r="130" spans="1:37" x14ac:dyDescent="0.2">
      <c r="A130" s="336"/>
      <c r="AK130" s="6"/>
    </row>
    <row r="131" spans="1:37" ht="26.25" customHeight="1" x14ac:dyDescent="0.2">
      <c r="A131" s="593" t="s">
        <v>60</v>
      </c>
      <c r="B131" s="593"/>
      <c r="C131" s="593"/>
      <c r="D131" s="593"/>
      <c r="E131" s="593"/>
      <c r="F131" s="593"/>
      <c r="G131" s="593"/>
      <c r="H131" s="593"/>
      <c r="I131" s="593"/>
      <c r="J131" s="593"/>
      <c r="K131" s="593"/>
      <c r="L131" s="593"/>
      <c r="M131" s="593"/>
      <c r="N131" s="593"/>
      <c r="O131" s="593"/>
      <c r="P131" s="593"/>
      <c r="Q131" s="593"/>
      <c r="R131" s="593"/>
      <c r="S131" s="593"/>
      <c r="T131" s="593"/>
      <c r="U131" s="593"/>
      <c r="V131" s="593"/>
      <c r="W131" s="593"/>
      <c r="X131" s="593"/>
      <c r="Y131" s="593"/>
      <c r="Z131" s="593"/>
      <c r="AA131" s="593"/>
      <c r="AB131" s="593"/>
      <c r="AC131" s="593"/>
      <c r="AD131" s="593"/>
      <c r="AE131" s="593"/>
      <c r="AF131" s="593"/>
      <c r="AG131" s="593"/>
      <c r="AH131" s="593"/>
      <c r="AI131" s="593"/>
      <c r="AJ131" s="593"/>
      <c r="AK131" s="6"/>
    </row>
    <row r="132" spans="1:37" x14ac:dyDescent="0.2">
      <c r="A132" s="334"/>
      <c r="AK132" s="6"/>
    </row>
    <row r="133" spans="1:37" x14ac:dyDescent="0.2">
      <c r="A133" s="24" t="s">
        <v>61</v>
      </c>
      <c r="AK133" s="6"/>
    </row>
    <row r="134" spans="1:37" x14ac:dyDescent="0.2">
      <c r="A134" s="336"/>
      <c r="AK134" s="6"/>
    </row>
    <row r="135" spans="1:37" ht="25.5" customHeight="1" x14ac:dyDescent="0.2">
      <c r="A135" s="589" t="s">
        <v>62</v>
      </c>
      <c r="B135" s="589"/>
      <c r="C135" s="589"/>
      <c r="D135" s="589"/>
      <c r="E135" s="589"/>
      <c r="F135" s="589"/>
      <c r="G135" s="589"/>
      <c r="H135" s="589"/>
      <c r="I135" s="589"/>
      <c r="J135" s="589"/>
      <c r="K135" s="589"/>
      <c r="L135" s="589"/>
      <c r="M135" s="589"/>
      <c r="N135" s="589"/>
      <c r="O135" s="589"/>
      <c r="P135" s="589"/>
      <c r="Q135" s="589"/>
      <c r="R135" s="589"/>
      <c r="S135" s="589"/>
      <c r="T135" s="589"/>
      <c r="U135" s="589"/>
      <c r="V135" s="589"/>
      <c r="W135" s="589"/>
      <c r="X135" s="589"/>
      <c r="Y135" s="589"/>
      <c r="Z135" s="589"/>
      <c r="AA135" s="589"/>
      <c r="AB135" s="589"/>
      <c r="AC135" s="589"/>
      <c r="AD135" s="589"/>
      <c r="AE135" s="589"/>
      <c r="AF135" s="589"/>
      <c r="AG135" s="589"/>
      <c r="AH135" s="589"/>
      <c r="AI135" s="589"/>
      <c r="AJ135" s="589"/>
      <c r="AK135" s="6"/>
    </row>
    <row r="136" spans="1:37" x14ac:dyDescent="0.2">
      <c r="A136" s="336"/>
      <c r="AK136" s="6"/>
    </row>
    <row r="137" spans="1:37" x14ac:dyDescent="0.2">
      <c r="A137" s="24" t="s">
        <v>63</v>
      </c>
      <c r="AK137" s="6"/>
    </row>
    <row r="138" spans="1:37" x14ac:dyDescent="0.2">
      <c r="A138" s="336"/>
      <c r="AK138" s="6"/>
    </row>
    <row r="139" spans="1:37" ht="38.25" customHeight="1" x14ac:dyDescent="0.2">
      <c r="A139" s="572" t="s">
        <v>64</v>
      </c>
      <c r="B139" s="572"/>
      <c r="C139" s="572"/>
      <c r="D139" s="572"/>
      <c r="E139" s="572"/>
      <c r="F139" s="572"/>
      <c r="G139" s="572"/>
      <c r="H139" s="572"/>
      <c r="I139" s="572"/>
      <c r="J139" s="572"/>
      <c r="K139" s="572"/>
      <c r="L139" s="572"/>
      <c r="M139" s="572"/>
      <c r="N139" s="572"/>
      <c r="O139" s="572"/>
      <c r="P139" s="572"/>
      <c r="Q139" s="572"/>
      <c r="R139" s="572"/>
      <c r="S139" s="572"/>
      <c r="T139" s="572"/>
      <c r="U139" s="572"/>
      <c r="V139" s="572"/>
      <c r="W139" s="572"/>
      <c r="X139" s="572"/>
      <c r="Y139" s="572"/>
      <c r="Z139" s="572"/>
      <c r="AA139" s="572"/>
      <c r="AB139" s="572"/>
      <c r="AC139" s="572"/>
      <c r="AD139" s="572"/>
      <c r="AE139" s="572"/>
      <c r="AF139" s="572"/>
      <c r="AG139" s="572"/>
      <c r="AH139" s="572"/>
      <c r="AI139" s="572"/>
      <c r="AJ139" s="572"/>
      <c r="AK139" s="6"/>
    </row>
    <row r="140" spans="1:37" x14ac:dyDescent="0.2">
      <c r="A140" s="336" t="s">
        <v>65</v>
      </c>
      <c r="AK140" s="6"/>
    </row>
    <row r="141" spans="1:37" ht="25.5" customHeight="1" x14ac:dyDescent="0.2">
      <c r="A141" s="572" t="s">
        <v>66</v>
      </c>
      <c r="B141" s="572"/>
      <c r="C141" s="572"/>
      <c r="D141" s="572"/>
      <c r="E141" s="572"/>
      <c r="F141" s="572"/>
      <c r="G141" s="572"/>
      <c r="H141" s="572"/>
      <c r="I141" s="572"/>
      <c r="J141" s="572"/>
      <c r="K141" s="572"/>
      <c r="L141" s="572"/>
      <c r="M141" s="572"/>
      <c r="N141" s="572"/>
      <c r="O141" s="572"/>
      <c r="P141" s="572"/>
      <c r="Q141" s="572"/>
      <c r="R141" s="572"/>
      <c r="S141" s="572"/>
      <c r="T141" s="572"/>
      <c r="U141" s="572"/>
      <c r="V141" s="572"/>
      <c r="W141" s="572"/>
      <c r="X141" s="572"/>
      <c r="Y141" s="572"/>
      <c r="Z141" s="572"/>
      <c r="AA141" s="572"/>
      <c r="AB141" s="572"/>
      <c r="AC141" s="572"/>
      <c r="AD141" s="572"/>
      <c r="AE141" s="572"/>
      <c r="AF141" s="572"/>
      <c r="AG141" s="572"/>
      <c r="AH141" s="572"/>
      <c r="AI141" s="572"/>
      <c r="AJ141" s="572"/>
      <c r="AK141" s="6"/>
    </row>
    <row r="142" spans="1:37" x14ac:dyDescent="0.2">
      <c r="A142" s="336"/>
      <c r="AK142" s="6"/>
    </row>
    <row r="143" spans="1:37" x14ac:dyDescent="0.2">
      <c r="A143" s="573" t="s">
        <v>67</v>
      </c>
      <c r="B143" s="573"/>
      <c r="C143" s="573"/>
      <c r="D143" s="574" t="str">
        <f>+Datos!B13</f>
        <v>30 de julio 2024</v>
      </c>
      <c r="E143" s="574"/>
      <c r="F143" s="574"/>
      <c r="G143" s="574"/>
      <c r="H143" s="574"/>
      <c r="AK143" s="6"/>
    </row>
    <row r="144" spans="1:37" x14ac:dyDescent="0.2">
      <c r="A144" s="336"/>
      <c r="AK144" s="6"/>
    </row>
    <row r="145" spans="1:37" x14ac:dyDescent="0.2">
      <c r="A145" s="336"/>
      <c r="AK145" s="6"/>
    </row>
    <row r="146" spans="1:37" x14ac:dyDescent="0.2">
      <c r="A146" s="336"/>
      <c r="AK146" s="6"/>
    </row>
    <row r="147" spans="1:37" x14ac:dyDescent="0.2">
      <c r="A147" s="560" t="str">
        <f>+Datos!B7</f>
        <v>ALICIA MARIA MARIN OCHOA</v>
      </c>
      <c r="B147" s="560"/>
      <c r="C147" s="560"/>
      <c r="D147" s="560"/>
      <c r="E147" s="560"/>
      <c r="F147" s="560"/>
      <c r="G147" s="560"/>
      <c r="H147" s="560"/>
      <c r="I147" s="560"/>
      <c r="J147" s="560"/>
      <c r="K147" s="560"/>
      <c r="L147" s="560"/>
      <c r="AK147" s="6"/>
    </row>
    <row r="148" spans="1:37" x14ac:dyDescent="0.2">
      <c r="A148" s="336" t="s">
        <v>68</v>
      </c>
      <c r="AK148" s="6"/>
    </row>
    <row r="149" spans="1:37" x14ac:dyDescent="0.2">
      <c r="A149" s="336"/>
      <c r="AK149" s="6"/>
    </row>
    <row r="150" spans="1:37" s="5" customFormat="1" ht="20.25" x14ac:dyDescent="0.2">
      <c r="A150" s="670" t="s">
        <v>69</v>
      </c>
      <c r="B150" s="670"/>
      <c r="C150" s="670"/>
      <c r="D150" s="670"/>
      <c r="E150" s="670"/>
      <c r="F150" s="670"/>
      <c r="G150" s="670"/>
      <c r="H150" s="670"/>
      <c r="I150" s="670"/>
      <c r="J150" s="670"/>
      <c r="K150" s="670"/>
      <c r="L150" s="670"/>
      <c r="M150" s="670"/>
      <c r="N150" s="670"/>
      <c r="O150" s="670"/>
      <c r="P150" s="670"/>
      <c r="Q150" s="670"/>
      <c r="R150" s="670"/>
      <c r="S150" s="670"/>
      <c r="T150" s="670"/>
      <c r="U150" s="670"/>
      <c r="V150" s="670"/>
      <c r="W150" s="670"/>
      <c r="X150" s="670"/>
      <c r="Y150" s="670"/>
      <c r="Z150" s="670"/>
      <c r="AA150" s="670"/>
      <c r="AB150" s="670"/>
      <c r="AC150" s="670"/>
      <c r="AD150" s="670"/>
      <c r="AE150" s="670"/>
      <c r="AF150" s="670"/>
      <c r="AG150" s="670"/>
      <c r="AH150" s="670"/>
      <c r="AI150" s="670"/>
      <c r="AJ150" s="670"/>
      <c r="AK150" s="6"/>
    </row>
    <row r="151" spans="1:37" x14ac:dyDescent="0.2">
      <c r="A151" s="336"/>
      <c r="AK151" s="6"/>
    </row>
    <row r="152" spans="1:37" x14ac:dyDescent="0.2">
      <c r="A152" s="571" t="s">
        <v>70</v>
      </c>
      <c r="B152" s="571"/>
      <c r="C152" s="571"/>
      <c r="D152" s="571"/>
      <c r="E152" s="571"/>
      <c r="F152" s="571"/>
      <c r="G152" s="571"/>
      <c r="H152" s="571"/>
      <c r="I152" s="571"/>
      <c r="J152" s="571"/>
      <c r="K152" s="571"/>
      <c r="L152" s="577">
        <f>+Datos!B24</f>
        <v>17</v>
      </c>
      <c r="M152" s="577"/>
      <c r="N152" s="577"/>
      <c r="O152" s="577"/>
      <c r="P152" s="577"/>
      <c r="AK152" s="6"/>
    </row>
    <row r="153" spans="1:37" x14ac:dyDescent="0.2">
      <c r="A153" s="574" t="str">
        <f>+Datos!B27</f>
        <v>30 de julio 2024</v>
      </c>
      <c r="B153" s="574"/>
      <c r="C153" s="574"/>
      <c r="D153" s="574"/>
      <c r="E153" s="574"/>
      <c r="F153" s="574"/>
      <c r="G153" s="574"/>
      <c r="H153" s="574"/>
      <c r="I153" s="574"/>
      <c r="J153" s="574"/>
      <c r="K153" s="574"/>
      <c r="L153" s="574"/>
      <c r="M153" s="574"/>
      <c r="N153" s="574"/>
      <c r="AK153" s="6"/>
    </row>
    <row r="154" spans="1:37" x14ac:dyDescent="0.2">
      <c r="A154" s="336" t="s">
        <v>71</v>
      </c>
      <c r="B154" s="336"/>
      <c r="C154" s="336"/>
      <c r="D154" s="336"/>
      <c r="AK154" s="6"/>
    </row>
    <row r="155" spans="1:37" x14ac:dyDescent="0.2">
      <c r="A155" s="336"/>
      <c r="B155" s="336"/>
      <c r="C155" s="336"/>
      <c r="D155" s="336"/>
      <c r="AK155" s="6"/>
    </row>
    <row r="156" spans="1:37" x14ac:dyDescent="0.2">
      <c r="A156" s="334" t="s">
        <v>72</v>
      </c>
      <c r="B156" s="336"/>
      <c r="C156" s="336"/>
      <c r="D156" s="336"/>
      <c r="AK156" s="6"/>
    </row>
    <row r="157" spans="1:37" ht="12.75" customHeight="1" x14ac:dyDescent="0.2">
      <c r="A157" s="586" t="s">
        <v>73</v>
      </c>
      <c r="B157" s="586"/>
      <c r="C157" s="586"/>
      <c r="D157" s="586"/>
      <c r="E157" s="586"/>
      <c r="F157" s="586"/>
      <c r="G157" s="586"/>
      <c r="H157" s="586"/>
      <c r="I157" s="586"/>
      <c r="J157" s="586"/>
      <c r="K157" s="586"/>
      <c r="L157" s="586"/>
      <c r="M157" s="586"/>
      <c r="N157" s="586"/>
      <c r="O157" s="586"/>
      <c r="P157" s="586"/>
      <c r="Q157" s="586"/>
      <c r="R157" s="577" t="str">
        <f>+P24</f>
        <v>INSTITUCIÓN EDUCATIVA SAN ROBERTO BELARMINO</v>
      </c>
      <c r="S157" s="577"/>
      <c r="T157" s="577"/>
      <c r="U157" s="577"/>
      <c r="V157" s="577"/>
      <c r="W157" s="577"/>
      <c r="X157" s="577"/>
      <c r="Y157" s="577"/>
      <c r="Z157" s="577"/>
      <c r="AA157" s="577"/>
      <c r="AB157" s="577"/>
      <c r="AC157" s="577"/>
      <c r="AD157" s="577"/>
      <c r="AE157" s="577"/>
      <c r="AF157" s="577"/>
      <c r="AG157" s="577"/>
      <c r="AH157" s="577"/>
      <c r="AI157" s="577"/>
      <c r="AJ157" s="577"/>
      <c r="AK157" s="6"/>
    </row>
    <row r="158" spans="1:37" ht="12.75" customHeight="1" x14ac:dyDescent="0.2">
      <c r="A158" s="586" t="s">
        <v>74</v>
      </c>
      <c r="B158" s="586"/>
      <c r="C158" s="586"/>
      <c r="D158" s="586"/>
      <c r="E158" s="586"/>
      <c r="F158" s="586"/>
      <c r="G158" s="586"/>
      <c r="H158" s="586"/>
      <c r="I158" s="586"/>
      <c r="J158" s="586"/>
      <c r="K158" s="586"/>
      <c r="L158" s="586"/>
      <c r="M158" s="586"/>
      <c r="N158" s="586"/>
      <c r="O158" s="586"/>
      <c r="P158" s="586"/>
      <c r="Q158" s="586"/>
      <c r="R158" s="586"/>
      <c r="S158" s="586"/>
      <c r="T158" s="586"/>
      <c r="U158" s="586"/>
      <c r="V158" s="586"/>
      <c r="W158" s="586"/>
      <c r="X158" s="586"/>
      <c r="Y158" s="586"/>
      <c r="Z158" s="586"/>
      <c r="AA158" s="586"/>
      <c r="AB158" s="586"/>
      <c r="AC158" s="586"/>
      <c r="AD158" s="586"/>
      <c r="AE158" s="586"/>
      <c r="AF158" s="586"/>
      <c r="AG158" s="586"/>
      <c r="AH158" s="586"/>
      <c r="AI158" s="586"/>
      <c r="AJ158" s="586"/>
      <c r="AK158" s="6"/>
    </row>
    <row r="159" spans="1:37" x14ac:dyDescent="0.2">
      <c r="A159" s="585" t="str">
        <f>+D17</f>
        <v xml:space="preserve">Adquisición de implementos e insumos para la huerta escolar y los jardines internos de la institucióno y lombrices para proyecto de Media Tècnica: Monitoreo Ambiental. </v>
      </c>
      <c r="B159" s="585"/>
      <c r="C159" s="585"/>
      <c r="D159" s="585"/>
      <c r="E159" s="585"/>
      <c r="F159" s="585"/>
      <c r="G159" s="585"/>
      <c r="H159" s="585"/>
      <c r="I159" s="585"/>
      <c r="J159" s="585"/>
      <c r="K159" s="585"/>
      <c r="L159" s="585"/>
      <c r="M159" s="585"/>
      <c r="N159" s="585"/>
      <c r="O159" s="585"/>
      <c r="P159" s="585"/>
      <c r="Q159" s="585"/>
      <c r="R159" s="585"/>
      <c r="S159" s="585"/>
      <c r="T159" s="585"/>
      <c r="U159" s="585"/>
      <c r="V159" s="585"/>
      <c r="W159" s="585"/>
      <c r="X159" s="585"/>
      <c r="Y159" s="585"/>
      <c r="Z159" s="585"/>
      <c r="AA159" s="585"/>
      <c r="AB159" s="585"/>
      <c r="AC159" s="585"/>
      <c r="AD159" s="585"/>
      <c r="AE159" s="585"/>
      <c r="AF159" s="585"/>
      <c r="AG159" s="585"/>
      <c r="AH159" s="585"/>
      <c r="AI159" s="585"/>
      <c r="AJ159" s="585"/>
      <c r="AK159" s="6"/>
    </row>
    <row r="160" spans="1:37" x14ac:dyDescent="0.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6"/>
    </row>
    <row r="161" spans="1:37" ht="30.75" customHeight="1" x14ac:dyDescent="0.2">
      <c r="A161" s="580" t="s">
        <v>28</v>
      </c>
      <c r="B161" s="581"/>
      <c r="C161" s="582" t="s">
        <v>29</v>
      </c>
      <c r="D161" s="583"/>
      <c r="E161" s="584"/>
      <c r="F161" s="582" t="s">
        <v>30</v>
      </c>
      <c r="G161" s="583"/>
      <c r="H161" s="583"/>
      <c r="I161" s="583"/>
      <c r="J161" s="583"/>
      <c r="K161" s="583"/>
      <c r="L161" s="583"/>
      <c r="M161" s="583"/>
      <c r="N161" s="583"/>
      <c r="O161" s="583"/>
      <c r="P161" s="583"/>
      <c r="Q161" s="583"/>
      <c r="R161" s="583"/>
      <c r="S161" s="583"/>
      <c r="T161" s="583"/>
      <c r="U161" s="583"/>
      <c r="V161" s="583"/>
      <c r="W161" s="583"/>
      <c r="X161" s="583"/>
      <c r="Y161" s="583"/>
      <c r="Z161" s="583"/>
      <c r="AA161" s="583"/>
      <c r="AB161" s="583"/>
      <c r="AC161" s="583"/>
      <c r="AD161" s="583"/>
      <c r="AE161" s="583"/>
      <c r="AF161" s="583"/>
      <c r="AG161" s="583"/>
      <c r="AH161" s="583"/>
      <c r="AI161" s="583"/>
      <c r="AJ161" s="584"/>
      <c r="AK161" s="6"/>
    </row>
    <row r="162" spans="1:37" x14ac:dyDescent="0.2">
      <c r="A162" s="561" t="e">
        <f>+Datos!#REF!</f>
        <v>#REF!</v>
      </c>
      <c r="B162" s="562"/>
      <c r="C162" s="563" t="e">
        <f t="shared" ref="C162:C193" si="0">+C36</f>
        <v>#REF!</v>
      </c>
      <c r="D162" s="564"/>
      <c r="E162" s="565"/>
      <c r="F162" s="566" t="e">
        <f t="shared" ref="F162:F193" si="1">+F36</f>
        <v>#REF!</v>
      </c>
      <c r="G162" s="567"/>
      <c r="H162" s="567"/>
      <c r="I162" s="567"/>
      <c r="J162" s="567"/>
      <c r="K162" s="567"/>
      <c r="L162" s="567"/>
      <c r="M162" s="567"/>
      <c r="N162" s="567"/>
      <c r="O162" s="567"/>
      <c r="P162" s="567"/>
      <c r="Q162" s="567"/>
      <c r="R162" s="567"/>
      <c r="S162" s="567"/>
      <c r="T162" s="567"/>
      <c r="U162" s="567"/>
      <c r="V162" s="567"/>
      <c r="W162" s="567"/>
      <c r="X162" s="567"/>
      <c r="Y162" s="567"/>
      <c r="Z162" s="567"/>
      <c r="AA162" s="567"/>
      <c r="AB162" s="567"/>
      <c r="AC162" s="567"/>
      <c r="AD162" s="567"/>
      <c r="AE162" s="567"/>
      <c r="AF162" s="567"/>
      <c r="AG162" s="567"/>
      <c r="AH162" s="567"/>
      <c r="AI162" s="567"/>
      <c r="AJ162" s="568"/>
      <c r="AK162" s="6"/>
    </row>
    <row r="163" spans="1:37" x14ac:dyDescent="0.2">
      <c r="A163" s="561">
        <f>+Datos!A115</f>
        <v>2</v>
      </c>
      <c r="B163" s="562"/>
      <c r="C163" s="563">
        <f t="shared" si="0"/>
        <v>4</v>
      </c>
      <c r="D163" s="564"/>
      <c r="E163" s="565"/>
      <c r="F163" s="566" t="str">
        <f t="shared" si="1"/>
        <v>HUMUS</v>
      </c>
      <c r="G163" s="567"/>
      <c r="H163" s="567"/>
      <c r="I163" s="567"/>
      <c r="J163" s="567"/>
      <c r="K163" s="567"/>
      <c r="L163" s="567"/>
      <c r="M163" s="567"/>
      <c r="N163" s="567"/>
      <c r="O163" s="567"/>
      <c r="P163" s="567"/>
      <c r="Q163" s="567"/>
      <c r="R163" s="567"/>
      <c r="S163" s="567"/>
      <c r="T163" s="567"/>
      <c r="U163" s="567"/>
      <c r="V163" s="567"/>
      <c r="W163" s="567"/>
      <c r="X163" s="567"/>
      <c r="Y163" s="567"/>
      <c r="Z163" s="567"/>
      <c r="AA163" s="567"/>
      <c r="AB163" s="567"/>
      <c r="AC163" s="567"/>
      <c r="AD163" s="567"/>
      <c r="AE163" s="567"/>
      <c r="AF163" s="567"/>
      <c r="AG163" s="567"/>
      <c r="AH163" s="567"/>
      <c r="AI163" s="567"/>
      <c r="AJ163" s="568"/>
      <c r="AK163" s="6"/>
    </row>
    <row r="164" spans="1:37" x14ac:dyDescent="0.2">
      <c r="A164" s="561">
        <f>+Datos!A116</f>
        <v>3</v>
      </c>
      <c r="B164" s="562"/>
      <c r="C164" s="563">
        <f t="shared" si="0"/>
        <v>3</v>
      </c>
      <c r="D164" s="564"/>
      <c r="E164" s="565"/>
      <c r="F164" s="566" t="str">
        <f t="shared" si="1"/>
        <v>UNIDAD</v>
      </c>
      <c r="G164" s="567"/>
      <c r="H164" s="567"/>
      <c r="I164" s="567"/>
      <c r="J164" s="567"/>
      <c r="K164" s="567"/>
      <c r="L164" s="567"/>
      <c r="M164" s="567"/>
      <c r="N164" s="567"/>
      <c r="O164" s="567"/>
      <c r="P164" s="567"/>
      <c r="Q164" s="567"/>
      <c r="R164" s="567"/>
      <c r="S164" s="567"/>
      <c r="T164" s="567"/>
      <c r="U164" s="567"/>
      <c r="V164" s="567"/>
      <c r="W164" s="567"/>
      <c r="X164" s="567"/>
      <c r="Y164" s="567"/>
      <c r="Z164" s="567"/>
      <c r="AA164" s="567"/>
      <c r="AB164" s="567"/>
      <c r="AC164" s="567"/>
      <c r="AD164" s="567"/>
      <c r="AE164" s="567"/>
      <c r="AF164" s="567"/>
      <c r="AG164" s="567"/>
      <c r="AH164" s="567"/>
      <c r="AI164" s="567"/>
      <c r="AJ164" s="568"/>
      <c r="AK164" s="6"/>
    </row>
    <row r="165" spans="1:37" x14ac:dyDescent="0.2">
      <c r="A165" s="561">
        <f>+Datos!A117</f>
        <v>4</v>
      </c>
      <c r="B165" s="562"/>
      <c r="C165" s="563">
        <f t="shared" si="0"/>
        <v>4</v>
      </c>
      <c r="D165" s="564"/>
      <c r="E165" s="565"/>
      <c r="F165" s="566" t="str">
        <f t="shared" si="1"/>
        <v>UNIDAD</v>
      </c>
      <c r="G165" s="567"/>
      <c r="H165" s="567"/>
      <c r="I165" s="567"/>
      <c r="J165" s="567"/>
      <c r="K165" s="567"/>
      <c r="L165" s="567"/>
      <c r="M165" s="567"/>
      <c r="N165" s="567"/>
      <c r="O165" s="567"/>
      <c r="P165" s="567"/>
      <c r="Q165" s="567"/>
      <c r="R165" s="567"/>
      <c r="S165" s="567"/>
      <c r="T165" s="567"/>
      <c r="U165" s="567"/>
      <c r="V165" s="567"/>
      <c r="W165" s="567"/>
      <c r="X165" s="567"/>
      <c r="Y165" s="567"/>
      <c r="Z165" s="567"/>
      <c r="AA165" s="567"/>
      <c r="AB165" s="567"/>
      <c r="AC165" s="567"/>
      <c r="AD165" s="567"/>
      <c r="AE165" s="567"/>
      <c r="AF165" s="567"/>
      <c r="AG165" s="567"/>
      <c r="AH165" s="567"/>
      <c r="AI165" s="567"/>
      <c r="AJ165" s="568"/>
      <c r="AK165" s="6"/>
    </row>
    <row r="166" spans="1:37" x14ac:dyDescent="0.2">
      <c r="A166" s="561" t="e">
        <f>+Datos!#REF!</f>
        <v>#REF!</v>
      </c>
      <c r="B166" s="562"/>
      <c r="C166" s="563" t="e">
        <f t="shared" si="0"/>
        <v>#REF!</v>
      </c>
      <c r="D166" s="564"/>
      <c r="E166" s="565"/>
      <c r="F166" s="566" t="e">
        <f t="shared" si="1"/>
        <v>#REF!</v>
      </c>
      <c r="G166" s="567"/>
      <c r="H166" s="567"/>
      <c r="I166" s="567"/>
      <c r="J166" s="567"/>
      <c r="K166" s="567"/>
      <c r="L166" s="567"/>
      <c r="M166" s="567"/>
      <c r="N166" s="567"/>
      <c r="O166" s="567"/>
      <c r="P166" s="567"/>
      <c r="Q166" s="567"/>
      <c r="R166" s="567"/>
      <c r="S166" s="567"/>
      <c r="T166" s="567"/>
      <c r="U166" s="567"/>
      <c r="V166" s="567"/>
      <c r="W166" s="567"/>
      <c r="X166" s="567"/>
      <c r="Y166" s="567"/>
      <c r="Z166" s="567"/>
      <c r="AA166" s="567"/>
      <c r="AB166" s="567"/>
      <c r="AC166" s="567"/>
      <c r="AD166" s="567"/>
      <c r="AE166" s="567"/>
      <c r="AF166" s="567"/>
      <c r="AG166" s="567"/>
      <c r="AH166" s="567"/>
      <c r="AI166" s="567"/>
      <c r="AJ166" s="568"/>
      <c r="AK166" s="6"/>
    </row>
    <row r="167" spans="1:37" x14ac:dyDescent="0.2">
      <c r="A167" s="561" t="e">
        <f>+Datos!#REF!</f>
        <v>#REF!</v>
      </c>
      <c r="B167" s="562"/>
      <c r="C167" s="563" t="e">
        <f t="shared" si="0"/>
        <v>#REF!</v>
      </c>
      <c r="D167" s="564"/>
      <c r="E167" s="565"/>
      <c r="F167" s="566" t="e">
        <f t="shared" si="1"/>
        <v>#REF!</v>
      </c>
      <c r="G167" s="567"/>
      <c r="H167" s="567"/>
      <c r="I167" s="567"/>
      <c r="J167" s="567"/>
      <c r="K167" s="567"/>
      <c r="L167" s="567"/>
      <c r="M167" s="567"/>
      <c r="N167" s="567"/>
      <c r="O167" s="567"/>
      <c r="P167" s="567"/>
      <c r="Q167" s="567"/>
      <c r="R167" s="567"/>
      <c r="S167" s="567"/>
      <c r="T167" s="567"/>
      <c r="U167" s="567"/>
      <c r="V167" s="567"/>
      <c r="W167" s="567"/>
      <c r="X167" s="567"/>
      <c r="Y167" s="567"/>
      <c r="Z167" s="567"/>
      <c r="AA167" s="567"/>
      <c r="AB167" s="567"/>
      <c r="AC167" s="567"/>
      <c r="AD167" s="567"/>
      <c r="AE167" s="567"/>
      <c r="AF167" s="567"/>
      <c r="AG167" s="567"/>
      <c r="AH167" s="567"/>
      <c r="AI167" s="567"/>
      <c r="AJ167" s="568"/>
      <c r="AK167" s="6"/>
    </row>
    <row r="168" spans="1:37" x14ac:dyDescent="0.2">
      <c r="A168" s="561" t="e">
        <f>+Datos!#REF!</f>
        <v>#REF!</v>
      </c>
      <c r="B168" s="562"/>
      <c r="C168" s="563" t="e">
        <f t="shared" si="0"/>
        <v>#REF!</v>
      </c>
      <c r="D168" s="564"/>
      <c r="E168" s="565"/>
      <c r="F168" s="566" t="e">
        <f t="shared" si="1"/>
        <v>#REF!</v>
      </c>
      <c r="G168" s="567"/>
      <c r="H168" s="567"/>
      <c r="I168" s="567"/>
      <c r="J168" s="567"/>
      <c r="K168" s="567"/>
      <c r="L168" s="567"/>
      <c r="M168" s="567"/>
      <c r="N168" s="567"/>
      <c r="O168" s="567"/>
      <c r="P168" s="567"/>
      <c r="Q168" s="567"/>
      <c r="R168" s="567"/>
      <c r="S168" s="567"/>
      <c r="T168" s="567"/>
      <c r="U168" s="567"/>
      <c r="V168" s="567"/>
      <c r="W168" s="567"/>
      <c r="X168" s="567"/>
      <c r="Y168" s="567"/>
      <c r="Z168" s="567"/>
      <c r="AA168" s="567"/>
      <c r="AB168" s="567"/>
      <c r="AC168" s="567"/>
      <c r="AD168" s="567"/>
      <c r="AE168" s="567"/>
      <c r="AF168" s="567"/>
      <c r="AG168" s="567"/>
      <c r="AH168" s="567"/>
      <c r="AI168" s="567"/>
      <c r="AJ168" s="568"/>
      <c r="AK168" s="6"/>
    </row>
    <row r="169" spans="1:37" x14ac:dyDescent="0.2">
      <c r="A169" s="561" t="e">
        <f>+Datos!#REF!</f>
        <v>#REF!</v>
      </c>
      <c r="B169" s="562"/>
      <c r="C169" s="563" t="e">
        <f t="shared" si="0"/>
        <v>#REF!</v>
      </c>
      <c r="D169" s="564"/>
      <c r="E169" s="565"/>
      <c r="F169" s="566" t="e">
        <f t="shared" si="1"/>
        <v>#REF!</v>
      </c>
      <c r="G169" s="567"/>
      <c r="H169" s="567"/>
      <c r="I169" s="567"/>
      <c r="J169" s="567"/>
      <c r="K169" s="567"/>
      <c r="L169" s="567"/>
      <c r="M169" s="567"/>
      <c r="N169" s="567"/>
      <c r="O169" s="567"/>
      <c r="P169" s="567"/>
      <c r="Q169" s="567"/>
      <c r="R169" s="567"/>
      <c r="S169" s="567"/>
      <c r="T169" s="567"/>
      <c r="U169" s="567"/>
      <c r="V169" s="567"/>
      <c r="W169" s="567"/>
      <c r="X169" s="567"/>
      <c r="Y169" s="567"/>
      <c r="Z169" s="567"/>
      <c r="AA169" s="567"/>
      <c r="AB169" s="567"/>
      <c r="AC169" s="567"/>
      <c r="AD169" s="567"/>
      <c r="AE169" s="567"/>
      <c r="AF169" s="567"/>
      <c r="AG169" s="567"/>
      <c r="AH169" s="567"/>
      <c r="AI169" s="567"/>
      <c r="AJ169" s="568"/>
      <c r="AK169" s="6"/>
    </row>
    <row r="170" spans="1:37" x14ac:dyDescent="0.2">
      <c r="A170" s="561" t="e">
        <f>+Datos!#REF!</f>
        <v>#REF!</v>
      </c>
      <c r="B170" s="562"/>
      <c r="C170" s="563" t="e">
        <f t="shared" si="0"/>
        <v>#REF!</v>
      </c>
      <c r="D170" s="564"/>
      <c r="E170" s="565"/>
      <c r="F170" s="566" t="e">
        <f t="shared" si="1"/>
        <v>#REF!</v>
      </c>
      <c r="G170" s="567"/>
      <c r="H170" s="567"/>
      <c r="I170" s="567"/>
      <c r="J170" s="567"/>
      <c r="K170" s="567"/>
      <c r="L170" s="567"/>
      <c r="M170" s="567"/>
      <c r="N170" s="567"/>
      <c r="O170" s="567"/>
      <c r="P170" s="567"/>
      <c r="Q170" s="567"/>
      <c r="R170" s="567"/>
      <c r="S170" s="567"/>
      <c r="T170" s="567"/>
      <c r="U170" s="567"/>
      <c r="V170" s="567"/>
      <c r="W170" s="567"/>
      <c r="X170" s="567"/>
      <c r="Y170" s="567"/>
      <c r="Z170" s="567"/>
      <c r="AA170" s="567"/>
      <c r="AB170" s="567"/>
      <c r="AC170" s="567"/>
      <c r="AD170" s="567"/>
      <c r="AE170" s="567"/>
      <c r="AF170" s="567"/>
      <c r="AG170" s="567"/>
      <c r="AH170" s="567"/>
      <c r="AI170" s="567"/>
      <c r="AJ170" s="568"/>
      <c r="AK170" s="6"/>
    </row>
    <row r="171" spans="1:37" x14ac:dyDescent="0.2">
      <c r="A171" s="561" t="e">
        <f>+Datos!#REF!</f>
        <v>#REF!</v>
      </c>
      <c r="B171" s="562"/>
      <c r="C171" s="563" t="e">
        <f t="shared" si="0"/>
        <v>#REF!</v>
      </c>
      <c r="D171" s="564"/>
      <c r="E171" s="565"/>
      <c r="F171" s="566" t="e">
        <f t="shared" si="1"/>
        <v>#REF!</v>
      </c>
      <c r="G171" s="567"/>
      <c r="H171" s="567"/>
      <c r="I171" s="567"/>
      <c r="J171" s="567"/>
      <c r="K171" s="567"/>
      <c r="L171" s="567"/>
      <c r="M171" s="567"/>
      <c r="N171" s="567"/>
      <c r="O171" s="567"/>
      <c r="P171" s="567"/>
      <c r="Q171" s="567"/>
      <c r="R171" s="567"/>
      <c r="S171" s="567"/>
      <c r="T171" s="567"/>
      <c r="U171" s="567"/>
      <c r="V171" s="567"/>
      <c r="W171" s="567"/>
      <c r="X171" s="567"/>
      <c r="Y171" s="567"/>
      <c r="Z171" s="567"/>
      <c r="AA171" s="567"/>
      <c r="AB171" s="567"/>
      <c r="AC171" s="567"/>
      <c r="AD171" s="567"/>
      <c r="AE171" s="567"/>
      <c r="AF171" s="567"/>
      <c r="AG171" s="567"/>
      <c r="AH171" s="567"/>
      <c r="AI171" s="567"/>
      <c r="AJ171" s="568"/>
      <c r="AK171" s="6"/>
    </row>
    <row r="172" spans="1:37" x14ac:dyDescent="0.2">
      <c r="A172" s="561" t="e">
        <f>+Datos!#REF!</f>
        <v>#REF!</v>
      </c>
      <c r="B172" s="562"/>
      <c r="C172" s="563" t="e">
        <f t="shared" si="0"/>
        <v>#REF!</v>
      </c>
      <c r="D172" s="564"/>
      <c r="E172" s="565"/>
      <c r="F172" s="566" t="e">
        <f t="shared" si="1"/>
        <v>#REF!</v>
      </c>
      <c r="G172" s="567"/>
      <c r="H172" s="567"/>
      <c r="I172" s="567"/>
      <c r="J172" s="567"/>
      <c r="K172" s="567"/>
      <c r="L172" s="567"/>
      <c r="M172" s="567"/>
      <c r="N172" s="567"/>
      <c r="O172" s="567"/>
      <c r="P172" s="567"/>
      <c r="Q172" s="567"/>
      <c r="R172" s="567"/>
      <c r="S172" s="567"/>
      <c r="T172" s="567"/>
      <c r="U172" s="567"/>
      <c r="V172" s="567"/>
      <c r="W172" s="567"/>
      <c r="X172" s="567"/>
      <c r="Y172" s="567"/>
      <c r="Z172" s="567"/>
      <c r="AA172" s="567"/>
      <c r="AB172" s="567"/>
      <c r="AC172" s="567"/>
      <c r="AD172" s="567"/>
      <c r="AE172" s="567"/>
      <c r="AF172" s="567"/>
      <c r="AG172" s="567"/>
      <c r="AH172" s="567"/>
      <c r="AI172" s="567"/>
      <c r="AJ172" s="568"/>
      <c r="AK172" s="6"/>
    </row>
    <row r="173" spans="1:37" x14ac:dyDescent="0.2">
      <c r="A173" s="561" t="e">
        <f>+Datos!#REF!</f>
        <v>#REF!</v>
      </c>
      <c r="B173" s="562"/>
      <c r="C173" s="563" t="e">
        <f t="shared" si="0"/>
        <v>#REF!</v>
      </c>
      <c r="D173" s="564"/>
      <c r="E173" s="565"/>
      <c r="F173" s="566" t="e">
        <f t="shared" si="1"/>
        <v>#REF!</v>
      </c>
      <c r="G173" s="567"/>
      <c r="H173" s="567"/>
      <c r="I173" s="567"/>
      <c r="J173" s="567"/>
      <c r="K173" s="567"/>
      <c r="L173" s="567"/>
      <c r="M173" s="567"/>
      <c r="N173" s="567"/>
      <c r="O173" s="567"/>
      <c r="P173" s="567"/>
      <c r="Q173" s="567"/>
      <c r="R173" s="567"/>
      <c r="S173" s="567"/>
      <c r="T173" s="567"/>
      <c r="U173" s="567"/>
      <c r="V173" s="567"/>
      <c r="W173" s="567"/>
      <c r="X173" s="567"/>
      <c r="Y173" s="567"/>
      <c r="Z173" s="567"/>
      <c r="AA173" s="567"/>
      <c r="AB173" s="567"/>
      <c r="AC173" s="567"/>
      <c r="AD173" s="567"/>
      <c r="AE173" s="567"/>
      <c r="AF173" s="567"/>
      <c r="AG173" s="567"/>
      <c r="AH173" s="567"/>
      <c r="AI173" s="567"/>
      <c r="AJ173" s="568"/>
      <c r="AK173" s="6"/>
    </row>
    <row r="174" spans="1:37" x14ac:dyDescent="0.2">
      <c r="A174" s="561" t="e">
        <f>+Datos!#REF!</f>
        <v>#REF!</v>
      </c>
      <c r="B174" s="562"/>
      <c r="C174" s="563" t="e">
        <f t="shared" si="0"/>
        <v>#REF!</v>
      </c>
      <c r="D174" s="564"/>
      <c r="E174" s="565"/>
      <c r="F174" s="566" t="e">
        <f t="shared" si="1"/>
        <v>#REF!</v>
      </c>
      <c r="G174" s="567"/>
      <c r="H174" s="567"/>
      <c r="I174" s="567"/>
      <c r="J174" s="567"/>
      <c r="K174" s="567"/>
      <c r="L174" s="567"/>
      <c r="M174" s="567"/>
      <c r="N174" s="567"/>
      <c r="O174" s="567"/>
      <c r="P174" s="567"/>
      <c r="Q174" s="567"/>
      <c r="R174" s="567"/>
      <c r="S174" s="567"/>
      <c r="T174" s="567"/>
      <c r="U174" s="567"/>
      <c r="V174" s="567"/>
      <c r="W174" s="567"/>
      <c r="X174" s="567"/>
      <c r="Y174" s="567"/>
      <c r="Z174" s="567"/>
      <c r="AA174" s="567"/>
      <c r="AB174" s="567"/>
      <c r="AC174" s="567"/>
      <c r="AD174" s="567"/>
      <c r="AE174" s="567"/>
      <c r="AF174" s="567"/>
      <c r="AG174" s="567"/>
      <c r="AH174" s="567"/>
      <c r="AI174" s="567"/>
      <c r="AJ174" s="568"/>
      <c r="AK174" s="6"/>
    </row>
    <row r="175" spans="1:37" x14ac:dyDescent="0.2">
      <c r="A175" s="561" t="e">
        <f>+Datos!#REF!</f>
        <v>#REF!</v>
      </c>
      <c r="B175" s="562"/>
      <c r="C175" s="563" t="e">
        <f t="shared" si="0"/>
        <v>#REF!</v>
      </c>
      <c r="D175" s="564"/>
      <c r="E175" s="565"/>
      <c r="F175" s="566" t="e">
        <f t="shared" si="1"/>
        <v>#REF!</v>
      </c>
      <c r="G175" s="567"/>
      <c r="H175" s="567"/>
      <c r="I175" s="567"/>
      <c r="J175" s="567"/>
      <c r="K175" s="567"/>
      <c r="L175" s="567"/>
      <c r="M175" s="567"/>
      <c r="N175" s="567"/>
      <c r="O175" s="567"/>
      <c r="P175" s="567"/>
      <c r="Q175" s="567"/>
      <c r="R175" s="567"/>
      <c r="S175" s="567"/>
      <c r="T175" s="567"/>
      <c r="U175" s="567"/>
      <c r="V175" s="567"/>
      <c r="W175" s="567"/>
      <c r="X175" s="567"/>
      <c r="Y175" s="567"/>
      <c r="Z175" s="567"/>
      <c r="AA175" s="567"/>
      <c r="AB175" s="567"/>
      <c r="AC175" s="567"/>
      <c r="AD175" s="567"/>
      <c r="AE175" s="567"/>
      <c r="AF175" s="567"/>
      <c r="AG175" s="567"/>
      <c r="AH175" s="567"/>
      <c r="AI175" s="567"/>
      <c r="AJ175" s="568"/>
      <c r="AK175" s="6"/>
    </row>
    <row r="176" spans="1:37" x14ac:dyDescent="0.2">
      <c r="A176" s="561" t="e">
        <f>+Datos!#REF!</f>
        <v>#REF!</v>
      </c>
      <c r="B176" s="562"/>
      <c r="C176" s="563" t="e">
        <f t="shared" si="0"/>
        <v>#REF!</v>
      </c>
      <c r="D176" s="564"/>
      <c r="E176" s="565"/>
      <c r="F176" s="566" t="e">
        <f t="shared" si="1"/>
        <v>#REF!</v>
      </c>
      <c r="G176" s="567"/>
      <c r="H176" s="567"/>
      <c r="I176" s="567"/>
      <c r="J176" s="567"/>
      <c r="K176" s="567"/>
      <c r="L176" s="567"/>
      <c r="M176" s="567"/>
      <c r="N176" s="567"/>
      <c r="O176" s="567"/>
      <c r="P176" s="567"/>
      <c r="Q176" s="567"/>
      <c r="R176" s="567"/>
      <c r="S176" s="567"/>
      <c r="T176" s="567"/>
      <c r="U176" s="567"/>
      <c r="V176" s="567"/>
      <c r="W176" s="567"/>
      <c r="X176" s="567"/>
      <c r="Y176" s="567"/>
      <c r="Z176" s="567"/>
      <c r="AA176" s="567"/>
      <c r="AB176" s="567"/>
      <c r="AC176" s="567"/>
      <c r="AD176" s="567"/>
      <c r="AE176" s="567"/>
      <c r="AF176" s="567"/>
      <c r="AG176" s="567"/>
      <c r="AH176" s="567"/>
      <c r="AI176" s="567"/>
      <c r="AJ176" s="568"/>
      <c r="AK176" s="6"/>
    </row>
    <row r="177" spans="1:37" x14ac:dyDescent="0.2">
      <c r="A177" s="561" t="e">
        <f>+Datos!#REF!</f>
        <v>#REF!</v>
      </c>
      <c r="B177" s="562"/>
      <c r="C177" s="563" t="e">
        <f t="shared" si="0"/>
        <v>#REF!</v>
      </c>
      <c r="D177" s="564"/>
      <c r="E177" s="565"/>
      <c r="F177" s="566" t="e">
        <f t="shared" si="1"/>
        <v>#REF!</v>
      </c>
      <c r="G177" s="567"/>
      <c r="H177" s="567"/>
      <c r="I177" s="567"/>
      <c r="J177" s="567"/>
      <c r="K177" s="567"/>
      <c r="L177" s="567"/>
      <c r="M177" s="567"/>
      <c r="N177" s="567"/>
      <c r="O177" s="567"/>
      <c r="P177" s="567"/>
      <c r="Q177" s="567"/>
      <c r="R177" s="567"/>
      <c r="S177" s="567"/>
      <c r="T177" s="567"/>
      <c r="U177" s="567"/>
      <c r="V177" s="567"/>
      <c r="W177" s="567"/>
      <c r="X177" s="567"/>
      <c r="Y177" s="567"/>
      <c r="Z177" s="567"/>
      <c r="AA177" s="567"/>
      <c r="AB177" s="567"/>
      <c r="AC177" s="567"/>
      <c r="AD177" s="567"/>
      <c r="AE177" s="567"/>
      <c r="AF177" s="567"/>
      <c r="AG177" s="567"/>
      <c r="AH177" s="567"/>
      <c r="AI177" s="567"/>
      <c r="AJ177" s="568"/>
      <c r="AK177" s="6"/>
    </row>
    <row r="178" spans="1:37" x14ac:dyDescent="0.2">
      <c r="A178" s="561" t="e">
        <f>+Datos!#REF!</f>
        <v>#REF!</v>
      </c>
      <c r="B178" s="562"/>
      <c r="C178" s="563" t="e">
        <f t="shared" si="0"/>
        <v>#REF!</v>
      </c>
      <c r="D178" s="564"/>
      <c r="E178" s="565"/>
      <c r="F178" s="566" t="e">
        <f t="shared" si="1"/>
        <v>#REF!</v>
      </c>
      <c r="G178" s="567"/>
      <c r="H178" s="567"/>
      <c r="I178" s="567"/>
      <c r="J178" s="567"/>
      <c r="K178" s="567"/>
      <c r="L178" s="567"/>
      <c r="M178" s="567"/>
      <c r="N178" s="567"/>
      <c r="O178" s="567"/>
      <c r="P178" s="567"/>
      <c r="Q178" s="567"/>
      <c r="R178" s="567"/>
      <c r="S178" s="567"/>
      <c r="T178" s="567"/>
      <c r="U178" s="567"/>
      <c r="V178" s="567"/>
      <c r="W178" s="567"/>
      <c r="X178" s="567"/>
      <c r="Y178" s="567"/>
      <c r="Z178" s="567"/>
      <c r="AA178" s="567"/>
      <c r="AB178" s="567"/>
      <c r="AC178" s="567"/>
      <c r="AD178" s="567"/>
      <c r="AE178" s="567"/>
      <c r="AF178" s="567"/>
      <c r="AG178" s="567"/>
      <c r="AH178" s="567"/>
      <c r="AI178" s="567"/>
      <c r="AJ178" s="568"/>
      <c r="AK178" s="6"/>
    </row>
    <row r="179" spans="1:37" x14ac:dyDescent="0.2">
      <c r="A179" s="561" t="e">
        <f>+Datos!#REF!</f>
        <v>#REF!</v>
      </c>
      <c r="B179" s="562"/>
      <c r="C179" s="563" t="e">
        <f t="shared" si="0"/>
        <v>#REF!</v>
      </c>
      <c r="D179" s="564"/>
      <c r="E179" s="565"/>
      <c r="F179" s="566" t="e">
        <f t="shared" si="1"/>
        <v>#REF!</v>
      </c>
      <c r="G179" s="567"/>
      <c r="H179" s="567"/>
      <c r="I179" s="567"/>
      <c r="J179" s="567"/>
      <c r="K179" s="567"/>
      <c r="L179" s="567"/>
      <c r="M179" s="567"/>
      <c r="N179" s="567"/>
      <c r="O179" s="567"/>
      <c r="P179" s="567"/>
      <c r="Q179" s="567"/>
      <c r="R179" s="567"/>
      <c r="S179" s="567"/>
      <c r="T179" s="567"/>
      <c r="U179" s="567"/>
      <c r="V179" s="567"/>
      <c r="W179" s="567"/>
      <c r="X179" s="567"/>
      <c r="Y179" s="567"/>
      <c r="Z179" s="567"/>
      <c r="AA179" s="567"/>
      <c r="AB179" s="567"/>
      <c r="AC179" s="567"/>
      <c r="AD179" s="567"/>
      <c r="AE179" s="567"/>
      <c r="AF179" s="567"/>
      <c r="AG179" s="567"/>
      <c r="AH179" s="567"/>
      <c r="AI179" s="567"/>
      <c r="AJ179" s="568"/>
      <c r="AK179" s="6"/>
    </row>
    <row r="180" spans="1:37" x14ac:dyDescent="0.2">
      <c r="A180" s="561" t="e">
        <f>+Datos!#REF!</f>
        <v>#REF!</v>
      </c>
      <c r="B180" s="562"/>
      <c r="C180" s="563" t="e">
        <f t="shared" si="0"/>
        <v>#REF!</v>
      </c>
      <c r="D180" s="564"/>
      <c r="E180" s="565"/>
      <c r="F180" s="566" t="e">
        <f t="shared" si="1"/>
        <v>#REF!</v>
      </c>
      <c r="G180" s="567"/>
      <c r="H180" s="567"/>
      <c r="I180" s="567"/>
      <c r="J180" s="567"/>
      <c r="K180" s="567"/>
      <c r="L180" s="567"/>
      <c r="M180" s="567"/>
      <c r="N180" s="567"/>
      <c r="O180" s="567"/>
      <c r="P180" s="567"/>
      <c r="Q180" s="567"/>
      <c r="R180" s="567"/>
      <c r="S180" s="567"/>
      <c r="T180" s="567"/>
      <c r="U180" s="567"/>
      <c r="V180" s="567"/>
      <c r="W180" s="567"/>
      <c r="X180" s="567"/>
      <c r="Y180" s="567"/>
      <c r="Z180" s="567"/>
      <c r="AA180" s="567"/>
      <c r="AB180" s="567"/>
      <c r="AC180" s="567"/>
      <c r="AD180" s="567"/>
      <c r="AE180" s="567"/>
      <c r="AF180" s="567"/>
      <c r="AG180" s="567"/>
      <c r="AH180" s="567"/>
      <c r="AI180" s="567"/>
      <c r="AJ180" s="568"/>
      <c r="AK180" s="6"/>
    </row>
    <row r="181" spans="1:37" x14ac:dyDescent="0.2">
      <c r="A181" s="561" t="e">
        <f>+Datos!#REF!</f>
        <v>#REF!</v>
      </c>
      <c r="B181" s="562"/>
      <c r="C181" s="563" t="e">
        <f t="shared" si="0"/>
        <v>#REF!</v>
      </c>
      <c r="D181" s="564"/>
      <c r="E181" s="565"/>
      <c r="F181" s="566" t="e">
        <f t="shared" si="1"/>
        <v>#REF!</v>
      </c>
      <c r="G181" s="567"/>
      <c r="H181" s="567"/>
      <c r="I181" s="567"/>
      <c r="J181" s="567"/>
      <c r="K181" s="567"/>
      <c r="L181" s="567"/>
      <c r="M181" s="567"/>
      <c r="N181" s="567"/>
      <c r="O181" s="567"/>
      <c r="P181" s="567"/>
      <c r="Q181" s="567"/>
      <c r="R181" s="567"/>
      <c r="S181" s="567"/>
      <c r="T181" s="567"/>
      <c r="U181" s="567"/>
      <c r="V181" s="567"/>
      <c r="W181" s="567"/>
      <c r="X181" s="567"/>
      <c r="Y181" s="567"/>
      <c r="Z181" s="567"/>
      <c r="AA181" s="567"/>
      <c r="AB181" s="567"/>
      <c r="AC181" s="567"/>
      <c r="AD181" s="567"/>
      <c r="AE181" s="567"/>
      <c r="AF181" s="567"/>
      <c r="AG181" s="567"/>
      <c r="AH181" s="567"/>
      <c r="AI181" s="567"/>
      <c r="AJ181" s="568"/>
      <c r="AK181" s="6"/>
    </row>
    <row r="182" spans="1:37" x14ac:dyDescent="0.2">
      <c r="A182" s="561" t="e">
        <f>+Datos!#REF!</f>
        <v>#REF!</v>
      </c>
      <c r="B182" s="562"/>
      <c r="C182" s="563" t="e">
        <f t="shared" si="0"/>
        <v>#REF!</v>
      </c>
      <c r="D182" s="564"/>
      <c r="E182" s="565"/>
      <c r="F182" s="566" t="e">
        <f t="shared" si="1"/>
        <v>#REF!</v>
      </c>
      <c r="G182" s="567"/>
      <c r="H182" s="567"/>
      <c r="I182" s="567"/>
      <c r="J182" s="567"/>
      <c r="K182" s="567"/>
      <c r="L182" s="567"/>
      <c r="M182" s="567"/>
      <c r="N182" s="567"/>
      <c r="O182" s="567"/>
      <c r="P182" s="567"/>
      <c r="Q182" s="567"/>
      <c r="R182" s="567"/>
      <c r="S182" s="567"/>
      <c r="T182" s="567"/>
      <c r="U182" s="567"/>
      <c r="V182" s="567"/>
      <c r="W182" s="567"/>
      <c r="X182" s="567"/>
      <c r="Y182" s="567"/>
      <c r="Z182" s="567"/>
      <c r="AA182" s="567"/>
      <c r="AB182" s="567"/>
      <c r="AC182" s="567"/>
      <c r="AD182" s="567"/>
      <c r="AE182" s="567"/>
      <c r="AF182" s="567"/>
      <c r="AG182" s="567"/>
      <c r="AH182" s="567"/>
      <c r="AI182" s="567"/>
      <c r="AJ182" s="568"/>
      <c r="AK182" s="6"/>
    </row>
    <row r="183" spans="1:37" x14ac:dyDescent="0.2">
      <c r="A183" s="561" t="e">
        <f>+Datos!#REF!</f>
        <v>#REF!</v>
      </c>
      <c r="B183" s="562"/>
      <c r="C183" s="563" t="e">
        <f t="shared" si="0"/>
        <v>#REF!</v>
      </c>
      <c r="D183" s="564"/>
      <c r="E183" s="565"/>
      <c r="F183" s="566" t="e">
        <f t="shared" si="1"/>
        <v>#REF!</v>
      </c>
      <c r="G183" s="567"/>
      <c r="H183" s="567"/>
      <c r="I183" s="567"/>
      <c r="J183" s="567"/>
      <c r="K183" s="567"/>
      <c r="L183" s="567"/>
      <c r="M183" s="567"/>
      <c r="N183" s="567"/>
      <c r="O183" s="567"/>
      <c r="P183" s="567"/>
      <c r="Q183" s="567"/>
      <c r="R183" s="567"/>
      <c r="S183" s="567"/>
      <c r="T183" s="567"/>
      <c r="U183" s="567"/>
      <c r="V183" s="567"/>
      <c r="W183" s="567"/>
      <c r="X183" s="567"/>
      <c r="Y183" s="567"/>
      <c r="Z183" s="567"/>
      <c r="AA183" s="567"/>
      <c r="AB183" s="567"/>
      <c r="AC183" s="567"/>
      <c r="AD183" s="567"/>
      <c r="AE183" s="567"/>
      <c r="AF183" s="567"/>
      <c r="AG183" s="567"/>
      <c r="AH183" s="567"/>
      <c r="AI183" s="567"/>
      <c r="AJ183" s="568"/>
      <c r="AK183" s="6"/>
    </row>
    <row r="184" spans="1:37" x14ac:dyDescent="0.2">
      <c r="A184" s="561" t="e">
        <f>+Datos!#REF!</f>
        <v>#REF!</v>
      </c>
      <c r="B184" s="562"/>
      <c r="C184" s="563" t="e">
        <f t="shared" si="0"/>
        <v>#REF!</v>
      </c>
      <c r="D184" s="564"/>
      <c r="E184" s="565"/>
      <c r="F184" s="566" t="e">
        <f t="shared" si="1"/>
        <v>#REF!</v>
      </c>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8"/>
      <c r="AK184" s="6"/>
    </row>
    <row r="185" spans="1:37" x14ac:dyDescent="0.2">
      <c r="A185" s="561" t="e">
        <f>+Datos!#REF!</f>
        <v>#REF!</v>
      </c>
      <c r="B185" s="562"/>
      <c r="C185" s="563" t="e">
        <f t="shared" si="0"/>
        <v>#REF!</v>
      </c>
      <c r="D185" s="564"/>
      <c r="E185" s="565"/>
      <c r="F185" s="566" t="e">
        <f t="shared" si="1"/>
        <v>#REF!</v>
      </c>
      <c r="G185" s="567"/>
      <c r="H185" s="567"/>
      <c r="I185" s="567"/>
      <c r="J185" s="567"/>
      <c r="K185" s="567"/>
      <c r="L185" s="567"/>
      <c r="M185" s="567"/>
      <c r="N185" s="567"/>
      <c r="O185" s="567"/>
      <c r="P185" s="567"/>
      <c r="Q185" s="567"/>
      <c r="R185" s="567"/>
      <c r="S185" s="567"/>
      <c r="T185" s="567"/>
      <c r="U185" s="567"/>
      <c r="V185" s="567"/>
      <c r="W185" s="567"/>
      <c r="X185" s="567"/>
      <c r="Y185" s="567"/>
      <c r="Z185" s="567"/>
      <c r="AA185" s="567"/>
      <c r="AB185" s="567"/>
      <c r="AC185" s="567"/>
      <c r="AD185" s="567"/>
      <c r="AE185" s="567"/>
      <c r="AF185" s="567"/>
      <c r="AG185" s="567"/>
      <c r="AH185" s="567"/>
      <c r="AI185" s="567"/>
      <c r="AJ185" s="568"/>
      <c r="AK185" s="6"/>
    </row>
    <row r="186" spans="1:37" x14ac:dyDescent="0.2">
      <c r="A186" s="561" t="e">
        <f>+Datos!#REF!</f>
        <v>#REF!</v>
      </c>
      <c r="B186" s="562"/>
      <c r="C186" s="563" t="e">
        <f t="shared" si="0"/>
        <v>#REF!</v>
      </c>
      <c r="D186" s="564"/>
      <c r="E186" s="565"/>
      <c r="F186" s="566" t="e">
        <f t="shared" si="1"/>
        <v>#REF!</v>
      </c>
      <c r="G186" s="567"/>
      <c r="H186" s="567"/>
      <c r="I186" s="567"/>
      <c r="J186" s="567"/>
      <c r="K186" s="567"/>
      <c r="L186" s="567"/>
      <c r="M186" s="567"/>
      <c r="N186" s="567"/>
      <c r="O186" s="567"/>
      <c r="P186" s="567"/>
      <c r="Q186" s="567"/>
      <c r="R186" s="567"/>
      <c r="S186" s="567"/>
      <c r="T186" s="567"/>
      <c r="U186" s="567"/>
      <c r="V186" s="567"/>
      <c r="W186" s="567"/>
      <c r="X186" s="567"/>
      <c r="Y186" s="567"/>
      <c r="Z186" s="567"/>
      <c r="AA186" s="567"/>
      <c r="AB186" s="567"/>
      <c r="AC186" s="567"/>
      <c r="AD186" s="567"/>
      <c r="AE186" s="567"/>
      <c r="AF186" s="567"/>
      <c r="AG186" s="567"/>
      <c r="AH186" s="567"/>
      <c r="AI186" s="567"/>
      <c r="AJ186" s="568"/>
      <c r="AK186" s="6"/>
    </row>
    <row r="187" spans="1:37" x14ac:dyDescent="0.2">
      <c r="A187" s="561" t="e">
        <f>+Datos!#REF!</f>
        <v>#REF!</v>
      </c>
      <c r="B187" s="562"/>
      <c r="C187" s="563" t="e">
        <f t="shared" si="0"/>
        <v>#REF!</v>
      </c>
      <c r="D187" s="564"/>
      <c r="E187" s="565"/>
      <c r="F187" s="566" t="e">
        <f t="shared" si="1"/>
        <v>#REF!</v>
      </c>
      <c r="G187" s="567"/>
      <c r="H187" s="567"/>
      <c r="I187" s="567"/>
      <c r="J187" s="567"/>
      <c r="K187" s="567"/>
      <c r="L187" s="567"/>
      <c r="M187" s="567"/>
      <c r="N187" s="567"/>
      <c r="O187" s="567"/>
      <c r="P187" s="567"/>
      <c r="Q187" s="567"/>
      <c r="R187" s="567"/>
      <c r="S187" s="567"/>
      <c r="T187" s="567"/>
      <c r="U187" s="567"/>
      <c r="V187" s="567"/>
      <c r="W187" s="567"/>
      <c r="X187" s="567"/>
      <c r="Y187" s="567"/>
      <c r="Z187" s="567"/>
      <c r="AA187" s="567"/>
      <c r="AB187" s="567"/>
      <c r="AC187" s="567"/>
      <c r="AD187" s="567"/>
      <c r="AE187" s="567"/>
      <c r="AF187" s="567"/>
      <c r="AG187" s="567"/>
      <c r="AH187" s="567"/>
      <c r="AI187" s="567"/>
      <c r="AJ187" s="568"/>
      <c r="AK187" s="6"/>
    </row>
    <row r="188" spans="1:37" x14ac:dyDescent="0.2">
      <c r="A188" s="561" t="e">
        <f>+Datos!#REF!</f>
        <v>#REF!</v>
      </c>
      <c r="B188" s="562"/>
      <c r="C188" s="563" t="e">
        <f t="shared" si="0"/>
        <v>#REF!</v>
      </c>
      <c r="D188" s="564"/>
      <c r="E188" s="565"/>
      <c r="F188" s="566" t="e">
        <f t="shared" si="1"/>
        <v>#REF!</v>
      </c>
      <c r="G188" s="567"/>
      <c r="H188" s="567"/>
      <c r="I188" s="567"/>
      <c r="J188" s="567"/>
      <c r="K188" s="567"/>
      <c r="L188" s="567"/>
      <c r="M188" s="567"/>
      <c r="N188" s="567"/>
      <c r="O188" s="567"/>
      <c r="P188" s="567"/>
      <c r="Q188" s="567"/>
      <c r="R188" s="567"/>
      <c r="S188" s="567"/>
      <c r="T188" s="567"/>
      <c r="U188" s="567"/>
      <c r="V188" s="567"/>
      <c r="W188" s="567"/>
      <c r="X188" s="567"/>
      <c r="Y188" s="567"/>
      <c r="Z188" s="567"/>
      <c r="AA188" s="567"/>
      <c r="AB188" s="567"/>
      <c r="AC188" s="567"/>
      <c r="AD188" s="567"/>
      <c r="AE188" s="567"/>
      <c r="AF188" s="567"/>
      <c r="AG188" s="567"/>
      <c r="AH188" s="567"/>
      <c r="AI188" s="567"/>
      <c r="AJ188" s="568"/>
      <c r="AK188" s="6"/>
    </row>
    <row r="189" spans="1:37" x14ac:dyDescent="0.2">
      <c r="A189" s="561" t="e">
        <f>+Datos!#REF!</f>
        <v>#REF!</v>
      </c>
      <c r="B189" s="562"/>
      <c r="C189" s="563" t="e">
        <f t="shared" si="0"/>
        <v>#REF!</v>
      </c>
      <c r="D189" s="564"/>
      <c r="E189" s="565"/>
      <c r="F189" s="566" t="e">
        <f t="shared" si="1"/>
        <v>#REF!</v>
      </c>
      <c r="G189" s="567"/>
      <c r="H189" s="567"/>
      <c r="I189" s="567"/>
      <c r="J189" s="567"/>
      <c r="K189" s="567"/>
      <c r="L189" s="567"/>
      <c r="M189" s="567"/>
      <c r="N189" s="567"/>
      <c r="O189" s="567"/>
      <c r="P189" s="567"/>
      <c r="Q189" s="567"/>
      <c r="R189" s="567"/>
      <c r="S189" s="567"/>
      <c r="T189" s="567"/>
      <c r="U189" s="567"/>
      <c r="V189" s="567"/>
      <c r="W189" s="567"/>
      <c r="X189" s="567"/>
      <c r="Y189" s="567"/>
      <c r="Z189" s="567"/>
      <c r="AA189" s="567"/>
      <c r="AB189" s="567"/>
      <c r="AC189" s="567"/>
      <c r="AD189" s="567"/>
      <c r="AE189" s="567"/>
      <c r="AF189" s="567"/>
      <c r="AG189" s="567"/>
      <c r="AH189" s="567"/>
      <c r="AI189" s="567"/>
      <c r="AJ189" s="568"/>
      <c r="AK189" s="6"/>
    </row>
    <row r="190" spans="1:37" x14ac:dyDescent="0.2">
      <c r="A190" s="561" t="e">
        <f>+Datos!#REF!</f>
        <v>#REF!</v>
      </c>
      <c r="B190" s="562"/>
      <c r="C190" s="563" t="e">
        <f t="shared" si="0"/>
        <v>#REF!</v>
      </c>
      <c r="D190" s="564"/>
      <c r="E190" s="565"/>
      <c r="F190" s="566" t="e">
        <f t="shared" si="1"/>
        <v>#REF!</v>
      </c>
      <c r="G190" s="567"/>
      <c r="H190" s="567"/>
      <c r="I190" s="567"/>
      <c r="J190" s="567"/>
      <c r="K190" s="567"/>
      <c r="L190" s="567"/>
      <c r="M190" s="567"/>
      <c r="N190" s="567"/>
      <c r="O190" s="567"/>
      <c r="P190" s="567"/>
      <c r="Q190" s="567"/>
      <c r="R190" s="567"/>
      <c r="S190" s="567"/>
      <c r="T190" s="567"/>
      <c r="U190" s="567"/>
      <c r="V190" s="567"/>
      <c r="W190" s="567"/>
      <c r="X190" s="567"/>
      <c r="Y190" s="567"/>
      <c r="Z190" s="567"/>
      <c r="AA190" s="567"/>
      <c r="AB190" s="567"/>
      <c r="AC190" s="567"/>
      <c r="AD190" s="567"/>
      <c r="AE190" s="567"/>
      <c r="AF190" s="567"/>
      <c r="AG190" s="567"/>
      <c r="AH190" s="567"/>
      <c r="AI190" s="567"/>
      <c r="AJ190" s="568"/>
      <c r="AK190" s="6"/>
    </row>
    <row r="191" spans="1:37" x14ac:dyDescent="0.2">
      <c r="A191" s="561" t="e">
        <f>+Datos!#REF!</f>
        <v>#REF!</v>
      </c>
      <c r="B191" s="562"/>
      <c r="C191" s="563" t="e">
        <f t="shared" si="0"/>
        <v>#REF!</v>
      </c>
      <c r="D191" s="564"/>
      <c r="E191" s="565"/>
      <c r="F191" s="566" t="e">
        <f t="shared" si="1"/>
        <v>#REF!</v>
      </c>
      <c r="G191" s="567"/>
      <c r="H191" s="567"/>
      <c r="I191" s="567"/>
      <c r="J191" s="567"/>
      <c r="K191" s="567"/>
      <c r="L191" s="567"/>
      <c r="M191" s="567"/>
      <c r="N191" s="567"/>
      <c r="O191" s="567"/>
      <c r="P191" s="567"/>
      <c r="Q191" s="567"/>
      <c r="R191" s="567"/>
      <c r="S191" s="567"/>
      <c r="T191" s="567"/>
      <c r="U191" s="567"/>
      <c r="V191" s="567"/>
      <c r="W191" s="567"/>
      <c r="X191" s="567"/>
      <c r="Y191" s="567"/>
      <c r="Z191" s="567"/>
      <c r="AA191" s="567"/>
      <c r="AB191" s="567"/>
      <c r="AC191" s="567"/>
      <c r="AD191" s="567"/>
      <c r="AE191" s="567"/>
      <c r="AF191" s="567"/>
      <c r="AG191" s="567"/>
      <c r="AH191" s="567"/>
      <c r="AI191" s="567"/>
      <c r="AJ191" s="568"/>
      <c r="AK191" s="6"/>
    </row>
    <row r="192" spans="1:37" x14ac:dyDescent="0.2">
      <c r="A192" s="561" t="e">
        <f>+Datos!#REF!</f>
        <v>#REF!</v>
      </c>
      <c r="B192" s="562"/>
      <c r="C192" s="563" t="e">
        <f t="shared" si="0"/>
        <v>#REF!</v>
      </c>
      <c r="D192" s="564"/>
      <c r="E192" s="565"/>
      <c r="F192" s="566" t="e">
        <f t="shared" si="1"/>
        <v>#REF!</v>
      </c>
      <c r="G192" s="567"/>
      <c r="H192" s="567"/>
      <c r="I192" s="567"/>
      <c r="J192" s="567"/>
      <c r="K192" s="567"/>
      <c r="L192" s="567"/>
      <c r="M192" s="567"/>
      <c r="N192" s="567"/>
      <c r="O192" s="567"/>
      <c r="P192" s="567"/>
      <c r="Q192" s="567"/>
      <c r="R192" s="567"/>
      <c r="S192" s="567"/>
      <c r="T192" s="567"/>
      <c r="U192" s="567"/>
      <c r="V192" s="567"/>
      <c r="W192" s="567"/>
      <c r="X192" s="567"/>
      <c r="Y192" s="567"/>
      <c r="Z192" s="567"/>
      <c r="AA192" s="567"/>
      <c r="AB192" s="567"/>
      <c r="AC192" s="567"/>
      <c r="AD192" s="567"/>
      <c r="AE192" s="567"/>
      <c r="AF192" s="567"/>
      <c r="AG192" s="567"/>
      <c r="AH192" s="567"/>
      <c r="AI192" s="567"/>
      <c r="AJ192" s="568"/>
      <c r="AK192" s="6"/>
    </row>
    <row r="193" spans="1:37" x14ac:dyDescent="0.2">
      <c r="A193" s="561" t="e">
        <f>+Datos!#REF!</f>
        <v>#REF!</v>
      </c>
      <c r="B193" s="562"/>
      <c r="C193" s="563" t="e">
        <f t="shared" si="0"/>
        <v>#REF!</v>
      </c>
      <c r="D193" s="564"/>
      <c r="E193" s="565"/>
      <c r="F193" s="566" t="e">
        <f t="shared" si="1"/>
        <v>#REF!</v>
      </c>
      <c r="G193" s="567"/>
      <c r="H193" s="567"/>
      <c r="I193" s="567"/>
      <c r="J193" s="567"/>
      <c r="K193" s="567"/>
      <c r="L193" s="567"/>
      <c r="M193" s="567"/>
      <c r="N193" s="567"/>
      <c r="O193" s="567"/>
      <c r="P193" s="567"/>
      <c r="Q193" s="567"/>
      <c r="R193" s="567"/>
      <c r="S193" s="567"/>
      <c r="T193" s="567"/>
      <c r="U193" s="567"/>
      <c r="V193" s="567"/>
      <c r="W193" s="567"/>
      <c r="X193" s="567"/>
      <c r="Y193" s="567"/>
      <c r="Z193" s="567"/>
      <c r="AA193" s="567"/>
      <c r="AB193" s="567"/>
      <c r="AC193" s="567"/>
      <c r="AD193" s="567"/>
      <c r="AE193" s="567"/>
      <c r="AF193" s="567"/>
      <c r="AG193" s="567"/>
      <c r="AH193" s="567"/>
      <c r="AI193" s="567"/>
      <c r="AJ193" s="568"/>
      <c r="AK193" s="6"/>
    </row>
    <row r="194" spans="1:37" x14ac:dyDescent="0.2">
      <c r="A194" s="561" t="e">
        <f>+Datos!#REF!</f>
        <v>#REF!</v>
      </c>
      <c r="B194" s="562"/>
      <c r="C194" s="563" t="e">
        <f t="shared" ref="C194:C221" si="2">+C68</f>
        <v>#REF!</v>
      </c>
      <c r="D194" s="564"/>
      <c r="E194" s="565"/>
      <c r="F194" s="566" t="e">
        <f t="shared" ref="F194:F221" si="3">+F68</f>
        <v>#REF!</v>
      </c>
      <c r="G194" s="567"/>
      <c r="H194" s="567"/>
      <c r="I194" s="567"/>
      <c r="J194" s="567"/>
      <c r="K194" s="567"/>
      <c r="L194" s="567"/>
      <c r="M194" s="567"/>
      <c r="N194" s="567"/>
      <c r="O194" s="567"/>
      <c r="P194" s="567"/>
      <c r="Q194" s="567"/>
      <c r="R194" s="567"/>
      <c r="S194" s="567"/>
      <c r="T194" s="567"/>
      <c r="U194" s="567"/>
      <c r="V194" s="567"/>
      <c r="W194" s="567"/>
      <c r="X194" s="567"/>
      <c r="Y194" s="567"/>
      <c r="Z194" s="567"/>
      <c r="AA194" s="567"/>
      <c r="AB194" s="567"/>
      <c r="AC194" s="567"/>
      <c r="AD194" s="567"/>
      <c r="AE194" s="567"/>
      <c r="AF194" s="567"/>
      <c r="AG194" s="567"/>
      <c r="AH194" s="567"/>
      <c r="AI194" s="567"/>
      <c r="AJ194" s="568"/>
      <c r="AK194" s="6"/>
    </row>
    <row r="195" spans="1:37" x14ac:dyDescent="0.2">
      <c r="A195" s="561" t="e">
        <f>+Datos!#REF!</f>
        <v>#REF!</v>
      </c>
      <c r="B195" s="562"/>
      <c r="C195" s="563" t="e">
        <f t="shared" si="2"/>
        <v>#REF!</v>
      </c>
      <c r="D195" s="564"/>
      <c r="E195" s="565"/>
      <c r="F195" s="566" t="e">
        <f t="shared" si="3"/>
        <v>#REF!</v>
      </c>
      <c r="G195" s="567"/>
      <c r="H195" s="567"/>
      <c r="I195" s="567"/>
      <c r="J195" s="567"/>
      <c r="K195" s="567"/>
      <c r="L195" s="567"/>
      <c r="M195" s="567"/>
      <c r="N195" s="567"/>
      <c r="O195" s="567"/>
      <c r="P195" s="567"/>
      <c r="Q195" s="567"/>
      <c r="R195" s="567"/>
      <c r="S195" s="567"/>
      <c r="T195" s="567"/>
      <c r="U195" s="567"/>
      <c r="V195" s="567"/>
      <c r="W195" s="567"/>
      <c r="X195" s="567"/>
      <c r="Y195" s="567"/>
      <c r="Z195" s="567"/>
      <c r="AA195" s="567"/>
      <c r="AB195" s="567"/>
      <c r="AC195" s="567"/>
      <c r="AD195" s="567"/>
      <c r="AE195" s="567"/>
      <c r="AF195" s="567"/>
      <c r="AG195" s="567"/>
      <c r="AH195" s="567"/>
      <c r="AI195" s="567"/>
      <c r="AJ195" s="568"/>
      <c r="AK195" s="6"/>
    </row>
    <row r="196" spans="1:37" x14ac:dyDescent="0.2">
      <c r="A196" s="561" t="e">
        <f>+Datos!#REF!</f>
        <v>#REF!</v>
      </c>
      <c r="B196" s="562"/>
      <c r="C196" s="563" t="e">
        <f t="shared" si="2"/>
        <v>#REF!</v>
      </c>
      <c r="D196" s="564"/>
      <c r="E196" s="565"/>
      <c r="F196" s="566" t="e">
        <f t="shared" si="3"/>
        <v>#REF!</v>
      </c>
      <c r="G196" s="567"/>
      <c r="H196" s="567"/>
      <c r="I196" s="567"/>
      <c r="J196" s="567"/>
      <c r="K196" s="567"/>
      <c r="L196" s="567"/>
      <c r="M196" s="567"/>
      <c r="N196" s="567"/>
      <c r="O196" s="567"/>
      <c r="P196" s="567"/>
      <c r="Q196" s="567"/>
      <c r="R196" s="567"/>
      <c r="S196" s="567"/>
      <c r="T196" s="567"/>
      <c r="U196" s="567"/>
      <c r="V196" s="567"/>
      <c r="W196" s="567"/>
      <c r="X196" s="567"/>
      <c r="Y196" s="567"/>
      <c r="Z196" s="567"/>
      <c r="AA196" s="567"/>
      <c r="AB196" s="567"/>
      <c r="AC196" s="567"/>
      <c r="AD196" s="567"/>
      <c r="AE196" s="567"/>
      <c r="AF196" s="567"/>
      <c r="AG196" s="567"/>
      <c r="AH196" s="567"/>
      <c r="AI196" s="567"/>
      <c r="AJ196" s="568"/>
      <c r="AK196" s="6"/>
    </row>
    <row r="197" spans="1:37" x14ac:dyDescent="0.2">
      <c r="A197" s="561" t="e">
        <f>+Datos!#REF!</f>
        <v>#REF!</v>
      </c>
      <c r="B197" s="562"/>
      <c r="C197" s="563" t="e">
        <f t="shared" si="2"/>
        <v>#REF!</v>
      </c>
      <c r="D197" s="564"/>
      <c r="E197" s="565"/>
      <c r="F197" s="566" t="e">
        <f t="shared" si="3"/>
        <v>#REF!</v>
      </c>
      <c r="G197" s="567"/>
      <c r="H197" s="567"/>
      <c r="I197" s="567"/>
      <c r="J197" s="567"/>
      <c r="K197" s="567"/>
      <c r="L197" s="567"/>
      <c r="M197" s="567"/>
      <c r="N197" s="567"/>
      <c r="O197" s="567"/>
      <c r="P197" s="567"/>
      <c r="Q197" s="567"/>
      <c r="R197" s="567"/>
      <c r="S197" s="567"/>
      <c r="T197" s="567"/>
      <c r="U197" s="567"/>
      <c r="V197" s="567"/>
      <c r="W197" s="567"/>
      <c r="X197" s="567"/>
      <c r="Y197" s="567"/>
      <c r="Z197" s="567"/>
      <c r="AA197" s="567"/>
      <c r="AB197" s="567"/>
      <c r="AC197" s="567"/>
      <c r="AD197" s="567"/>
      <c r="AE197" s="567"/>
      <c r="AF197" s="567"/>
      <c r="AG197" s="567"/>
      <c r="AH197" s="567"/>
      <c r="AI197" s="567"/>
      <c r="AJ197" s="568"/>
      <c r="AK197" s="6"/>
    </row>
    <row r="198" spans="1:37" x14ac:dyDescent="0.2">
      <c r="A198" s="561" t="e">
        <f>+Datos!#REF!</f>
        <v>#REF!</v>
      </c>
      <c r="B198" s="562"/>
      <c r="C198" s="563" t="e">
        <f t="shared" si="2"/>
        <v>#REF!</v>
      </c>
      <c r="D198" s="564"/>
      <c r="E198" s="565"/>
      <c r="F198" s="566" t="e">
        <f t="shared" si="3"/>
        <v>#REF!</v>
      </c>
      <c r="G198" s="567"/>
      <c r="H198" s="567"/>
      <c r="I198" s="567"/>
      <c r="J198" s="567"/>
      <c r="K198" s="567"/>
      <c r="L198" s="567"/>
      <c r="M198" s="567"/>
      <c r="N198" s="567"/>
      <c r="O198" s="567"/>
      <c r="P198" s="567"/>
      <c r="Q198" s="567"/>
      <c r="R198" s="567"/>
      <c r="S198" s="567"/>
      <c r="T198" s="567"/>
      <c r="U198" s="567"/>
      <c r="V198" s="567"/>
      <c r="W198" s="567"/>
      <c r="X198" s="567"/>
      <c r="Y198" s="567"/>
      <c r="Z198" s="567"/>
      <c r="AA198" s="567"/>
      <c r="AB198" s="567"/>
      <c r="AC198" s="567"/>
      <c r="AD198" s="567"/>
      <c r="AE198" s="567"/>
      <c r="AF198" s="567"/>
      <c r="AG198" s="567"/>
      <c r="AH198" s="567"/>
      <c r="AI198" s="567"/>
      <c r="AJ198" s="568"/>
      <c r="AK198" s="6"/>
    </row>
    <row r="199" spans="1:37" x14ac:dyDescent="0.2">
      <c r="A199" s="561" t="e">
        <f>+Datos!#REF!</f>
        <v>#REF!</v>
      </c>
      <c r="B199" s="562"/>
      <c r="C199" s="563" t="e">
        <f t="shared" si="2"/>
        <v>#REF!</v>
      </c>
      <c r="D199" s="564"/>
      <c r="E199" s="565"/>
      <c r="F199" s="566" t="e">
        <f t="shared" si="3"/>
        <v>#REF!</v>
      </c>
      <c r="G199" s="567"/>
      <c r="H199" s="567"/>
      <c r="I199" s="567"/>
      <c r="J199" s="567"/>
      <c r="K199" s="567"/>
      <c r="L199" s="567"/>
      <c r="M199" s="567"/>
      <c r="N199" s="567"/>
      <c r="O199" s="567"/>
      <c r="P199" s="567"/>
      <c r="Q199" s="567"/>
      <c r="R199" s="567"/>
      <c r="S199" s="567"/>
      <c r="T199" s="567"/>
      <c r="U199" s="567"/>
      <c r="V199" s="567"/>
      <c r="W199" s="567"/>
      <c r="X199" s="567"/>
      <c r="Y199" s="567"/>
      <c r="Z199" s="567"/>
      <c r="AA199" s="567"/>
      <c r="AB199" s="567"/>
      <c r="AC199" s="567"/>
      <c r="AD199" s="567"/>
      <c r="AE199" s="567"/>
      <c r="AF199" s="567"/>
      <c r="AG199" s="567"/>
      <c r="AH199" s="567"/>
      <c r="AI199" s="567"/>
      <c r="AJ199" s="568"/>
      <c r="AK199" s="6"/>
    </row>
    <row r="200" spans="1:37" x14ac:dyDescent="0.2">
      <c r="A200" s="561" t="e">
        <f>+Datos!#REF!</f>
        <v>#REF!</v>
      </c>
      <c r="B200" s="562"/>
      <c r="C200" s="563" t="e">
        <f t="shared" si="2"/>
        <v>#REF!</v>
      </c>
      <c r="D200" s="564"/>
      <c r="E200" s="565"/>
      <c r="F200" s="566" t="e">
        <f t="shared" si="3"/>
        <v>#REF!</v>
      </c>
      <c r="G200" s="567"/>
      <c r="H200" s="567"/>
      <c r="I200" s="567"/>
      <c r="J200" s="567"/>
      <c r="K200" s="567"/>
      <c r="L200" s="567"/>
      <c r="M200" s="567"/>
      <c r="N200" s="567"/>
      <c r="O200" s="567"/>
      <c r="P200" s="567"/>
      <c r="Q200" s="567"/>
      <c r="R200" s="567"/>
      <c r="S200" s="567"/>
      <c r="T200" s="567"/>
      <c r="U200" s="567"/>
      <c r="V200" s="567"/>
      <c r="W200" s="567"/>
      <c r="X200" s="567"/>
      <c r="Y200" s="567"/>
      <c r="Z200" s="567"/>
      <c r="AA200" s="567"/>
      <c r="AB200" s="567"/>
      <c r="AC200" s="567"/>
      <c r="AD200" s="567"/>
      <c r="AE200" s="567"/>
      <c r="AF200" s="567"/>
      <c r="AG200" s="567"/>
      <c r="AH200" s="567"/>
      <c r="AI200" s="567"/>
      <c r="AJ200" s="568"/>
      <c r="AK200" s="6"/>
    </row>
    <row r="201" spans="1:37" x14ac:dyDescent="0.2">
      <c r="A201" s="561" t="e">
        <f>+Datos!#REF!</f>
        <v>#REF!</v>
      </c>
      <c r="B201" s="562"/>
      <c r="C201" s="563" t="e">
        <f t="shared" si="2"/>
        <v>#REF!</v>
      </c>
      <c r="D201" s="564"/>
      <c r="E201" s="565"/>
      <c r="F201" s="566" t="e">
        <f t="shared" si="3"/>
        <v>#REF!</v>
      </c>
      <c r="G201" s="567"/>
      <c r="H201" s="567"/>
      <c r="I201" s="567"/>
      <c r="J201" s="567"/>
      <c r="K201" s="567"/>
      <c r="L201" s="567"/>
      <c r="M201" s="567"/>
      <c r="N201" s="567"/>
      <c r="O201" s="567"/>
      <c r="P201" s="567"/>
      <c r="Q201" s="567"/>
      <c r="R201" s="567"/>
      <c r="S201" s="567"/>
      <c r="T201" s="567"/>
      <c r="U201" s="567"/>
      <c r="V201" s="567"/>
      <c r="W201" s="567"/>
      <c r="X201" s="567"/>
      <c r="Y201" s="567"/>
      <c r="Z201" s="567"/>
      <c r="AA201" s="567"/>
      <c r="AB201" s="567"/>
      <c r="AC201" s="567"/>
      <c r="AD201" s="567"/>
      <c r="AE201" s="567"/>
      <c r="AF201" s="567"/>
      <c r="AG201" s="567"/>
      <c r="AH201" s="567"/>
      <c r="AI201" s="567"/>
      <c r="AJ201" s="568"/>
      <c r="AK201" s="6"/>
    </row>
    <row r="202" spans="1:37" x14ac:dyDescent="0.2">
      <c r="A202" s="561" t="e">
        <f>+Datos!#REF!</f>
        <v>#REF!</v>
      </c>
      <c r="B202" s="562"/>
      <c r="C202" s="563" t="e">
        <f t="shared" si="2"/>
        <v>#REF!</v>
      </c>
      <c r="D202" s="564"/>
      <c r="E202" s="565"/>
      <c r="F202" s="566" t="e">
        <f t="shared" si="3"/>
        <v>#REF!</v>
      </c>
      <c r="G202" s="567"/>
      <c r="H202" s="567"/>
      <c r="I202" s="567"/>
      <c r="J202" s="567"/>
      <c r="K202" s="567"/>
      <c r="L202" s="567"/>
      <c r="M202" s="567"/>
      <c r="N202" s="567"/>
      <c r="O202" s="567"/>
      <c r="P202" s="567"/>
      <c r="Q202" s="567"/>
      <c r="R202" s="567"/>
      <c r="S202" s="567"/>
      <c r="T202" s="567"/>
      <c r="U202" s="567"/>
      <c r="V202" s="567"/>
      <c r="W202" s="567"/>
      <c r="X202" s="567"/>
      <c r="Y202" s="567"/>
      <c r="Z202" s="567"/>
      <c r="AA202" s="567"/>
      <c r="AB202" s="567"/>
      <c r="AC202" s="567"/>
      <c r="AD202" s="567"/>
      <c r="AE202" s="567"/>
      <c r="AF202" s="567"/>
      <c r="AG202" s="567"/>
      <c r="AH202" s="567"/>
      <c r="AI202" s="567"/>
      <c r="AJ202" s="568"/>
      <c r="AK202" s="6"/>
    </row>
    <row r="203" spans="1:37" x14ac:dyDescent="0.2">
      <c r="A203" s="561" t="e">
        <f>+Datos!#REF!</f>
        <v>#REF!</v>
      </c>
      <c r="B203" s="562"/>
      <c r="C203" s="563" t="e">
        <f t="shared" si="2"/>
        <v>#REF!</v>
      </c>
      <c r="D203" s="564"/>
      <c r="E203" s="565"/>
      <c r="F203" s="566" t="e">
        <f t="shared" si="3"/>
        <v>#REF!</v>
      </c>
      <c r="G203" s="567"/>
      <c r="H203" s="567"/>
      <c r="I203" s="567"/>
      <c r="J203" s="567"/>
      <c r="K203" s="567"/>
      <c r="L203" s="567"/>
      <c r="M203" s="567"/>
      <c r="N203" s="567"/>
      <c r="O203" s="567"/>
      <c r="P203" s="567"/>
      <c r="Q203" s="567"/>
      <c r="R203" s="567"/>
      <c r="S203" s="567"/>
      <c r="T203" s="567"/>
      <c r="U203" s="567"/>
      <c r="V203" s="567"/>
      <c r="W203" s="567"/>
      <c r="X203" s="567"/>
      <c r="Y203" s="567"/>
      <c r="Z203" s="567"/>
      <c r="AA203" s="567"/>
      <c r="AB203" s="567"/>
      <c r="AC203" s="567"/>
      <c r="AD203" s="567"/>
      <c r="AE203" s="567"/>
      <c r="AF203" s="567"/>
      <c r="AG203" s="567"/>
      <c r="AH203" s="567"/>
      <c r="AI203" s="567"/>
      <c r="AJ203" s="568"/>
      <c r="AK203" s="6"/>
    </row>
    <row r="204" spans="1:37" x14ac:dyDescent="0.2">
      <c r="A204" s="561" t="e">
        <f>+Datos!#REF!</f>
        <v>#REF!</v>
      </c>
      <c r="B204" s="562"/>
      <c r="C204" s="563" t="e">
        <f t="shared" si="2"/>
        <v>#REF!</v>
      </c>
      <c r="D204" s="564"/>
      <c r="E204" s="565"/>
      <c r="F204" s="566" t="e">
        <f t="shared" si="3"/>
        <v>#REF!</v>
      </c>
      <c r="G204" s="567"/>
      <c r="H204" s="567"/>
      <c r="I204" s="567"/>
      <c r="J204" s="567"/>
      <c r="K204" s="567"/>
      <c r="L204" s="567"/>
      <c r="M204" s="567"/>
      <c r="N204" s="567"/>
      <c r="O204" s="567"/>
      <c r="P204" s="567"/>
      <c r="Q204" s="567"/>
      <c r="R204" s="567"/>
      <c r="S204" s="567"/>
      <c r="T204" s="567"/>
      <c r="U204" s="567"/>
      <c r="V204" s="567"/>
      <c r="W204" s="567"/>
      <c r="X204" s="567"/>
      <c r="Y204" s="567"/>
      <c r="Z204" s="567"/>
      <c r="AA204" s="567"/>
      <c r="AB204" s="567"/>
      <c r="AC204" s="567"/>
      <c r="AD204" s="567"/>
      <c r="AE204" s="567"/>
      <c r="AF204" s="567"/>
      <c r="AG204" s="567"/>
      <c r="AH204" s="567"/>
      <c r="AI204" s="567"/>
      <c r="AJ204" s="568"/>
      <c r="AK204" s="6"/>
    </row>
    <row r="205" spans="1:37" x14ac:dyDescent="0.2">
      <c r="A205" s="561" t="e">
        <f>+Datos!#REF!</f>
        <v>#REF!</v>
      </c>
      <c r="B205" s="562"/>
      <c r="C205" s="563" t="e">
        <f t="shared" si="2"/>
        <v>#REF!</v>
      </c>
      <c r="D205" s="564"/>
      <c r="E205" s="565"/>
      <c r="F205" s="566" t="e">
        <f t="shared" si="3"/>
        <v>#REF!</v>
      </c>
      <c r="G205" s="567"/>
      <c r="H205" s="567"/>
      <c r="I205" s="567"/>
      <c r="J205" s="567"/>
      <c r="K205" s="567"/>
      <c r="L205" s="567"/>
      <c r="M205" s="567"/>
      <c r="N205" s="567"/>
      <c r="O205" s="567"/>
      <c r="P205" s="567"/>
      <c r="Q205" s="567"/>
      <c r="R205" s="567"/>
      <c r="S205" s="567"/>
      <c r="T205" s="567"/>
      <c r="U205" s="567"/>
      <c r="V205" s="567"/>
      <c r="W205" s="567"/>
      <c r="X205" s="567"/>
      <c r="Y205" s="567"/>
      <c r="Z205" s="567"/>
      <c r="AA205" s="567"/>
      <c r="AB205" s="567"/>
      <c r="AC205" s="567"/>
      <c r="AD205" s="567"/>
      <c r="AE205" s="567"/>
      <c r="AF205" s="567"/>
      <c r="AG205" s="567"/>
      <c r="AH205" s="567"/>
      <c r="AI205" s="567"/>
      <c r="AJ205" s="568"/>
      <c r="AK205" s="6"/>
    </row>
    <row r="206" spans="1:37" x14ac:dyDescent="0.2">
      <c r="A206" s="561" t="e">
        <f>+Datos!#REF!</f>
        <v>#REF!</v>
      </c>
      <c r="B206" s="562"/>
      <c r="C206" s="563" t="e">
        <f t="shared" si="2"/>
        <v>#REF!</v>
      </c>
      <c r="D206" s="564"/>
      <c r="E206" s="565"/>
      <c r="F206" s="566" t="e">
        <f t="shared" si="3"/>
        <v>#REF!</v>
      </c>
      <c r="G206" s="567"/>
      <c r="H206" s="567"/>
      <c r="I206" s="567"/>
      <c r="J206" s="567"/>
      <c r="K206" s="567"/>
      <c r="L206" s="567"/>
      <c r="M206" s="567"/>
      <c r="N206" s="567"/>
      <c r="O206" s="567"/>
      <c r="P206" s="567"/>
      <c r="Q206" s="567"/>
      <c r="R206" s="567"/>
      <c r="S206" s="567"/>
      <c r="T206" s="567"/>
      <c r="U206" s="567"/>
      <c r="V206" s="567"/>
      <c r="W206" s="567"/>
      <c r="X206" s="567"/>
      <c r="Y206" s="567"/>
      <c r="Z206" s="567"/>
      <c r="AA206" s="567"/>
      <c r="AB206" s="567"/>
      <c r="AC206" s="567"/>
      <c r="AD206" s="567"/>
      <c r="AE206" s="567"/>
      <c r="AF206" s="567"/>
      <c r="AG206" s="567"/>
      <c r="AH206" s="567"/>
      <c r="AI206" s="567"/>
      <c r="AJ206" s="568"/>
      <c r="AK206" s="6"/>
    </row>
    <row r="207" spans="1:37" x14ac:dyDescent="0.2">
      <c r="A207" s="561" t="e">
        <f>+Datos!#REF!</f>
        <v>#REF!</v>
      </c>
      <c r="B207" s="562"/>
      <c r="C207" s="563" t="e">
        <f t="shared" si="2"/>
        <v>#REF!</v>
      </c>
      <c r="D207" s="564"/>
      <c r="E207" s="565"/>
      <c r="F207" s="566" t="e">
        <f t="shared" si="3"/>
        <v>#REF!</v>
      </c>
      <c r="G207" s="567"/>
      <c r="H207" s="567"/>
      <c r="I207" s="567"/>
      <c r="J207" s="567"/>
      <c r="K207" s="567"/>
      <c r="L207" s="567"/>
      <c r="M207" s="567"/>
      <c r="N207" s="567"/>
      <c r="O207" s="567"/>
      <c r="P207" s="567"/>
      <c r="Q207" s="567"/>
      <c r="R207" s="567"/>
      <c r="S207" s="567"/>
      <c r="T207" s="567"/>
      <c r="U207" s="567"/>
      <c r="V207" s="567"/>
      <c r="W207" s="567"/>
      <c r="X207" s="567"/>
      <c r="Y207" s="567"/>
      <c r="Z207" s="567"/>
      <c r="AA207" s="567"/>
      <c r="AB207" s="567"/>
      <c r="AC207" s="567"/>
      <c r="AD207" s="567"/>
      <c r="AE207" s="567"/>
      <c r="AF207" s="567"/>
      <c r="AG207" s="567"/>
      <c r="AH207" s="567"/>
      <c r="AI207" s="567"/>
      <c r="AJ207" s="568"/>
      <c r="AK207" s="6"/>
    </row>
    <row r="208" spans="1:37" x14ac:dyDescent="0.2">
      <c r="A208" s="561" t="e">
        <f>+Datos!#REF!</f>
        <v>#REF!</v>
      </c>
      <c r="B208" s="562"/>
      <c r="C208" s="563" t="e">
        <f t="shared" si="2"/>
        <v>#REF!</v>
      </c>
      <c r="D208" s="564"/>
      <c r="E208" s="565"/>
      <c r="F208" s="566" t="e">
        <f t="shared" si="3"/>
        <v>#REF!</v>
      </c>
      <c r="G208" s="567"/>
      <c r="H208" s="567"/>
      <c r="I208" s="567"/>
      <c r="J208" s="567"/>
      <c r="K208" s="567"/>
      <c r="L208" s="567"/>
      <c r="M208" s="567"/>
      <c r="N208" s="567"/>
      <c r="O208" s="567"/>
      <c r="P208" s="567"/>
      <c r="Q208" s="567"/>
      <c r="R208" s="567"/>
      <c r="S208" s="567"/>
      <c r="T208" s="567"/>
      <c r="U208" s="567"/>
      <c r="V208" s="567"/>
      <c r="W208" s="567"/>
      <c r="X208" s="567"/>
      <c r="Y208" s="567"/>
      <c r="Z208" s="567"/>
      <c r="AA208" s="567"/>
      <c r="AB208" s="567"/>
      <c r="AC208" s="567"/>
      <c r="AD208" s="567"/>
      <c r="AE208" s="567"/>
      <c r="AF208" s="567"/>
      <c r="AG208" s="567"/>
      <c r="AH208" s="567"/>
      <c r="AI208" s="567"/>
      <c r="AJ208" s="568"/>
      <c r="AK208" s="6"/>
    </row>
    <row r="209" spans="1:37" x14ac:dyDescent="0.2">
      <c r="A209" s="561" t="e">
        <f>+Datos!#REF!</f>
        <v>#REF!</v>
      </c>
      <c r="B209" s="562"/>
      <c r="C209" s="563" t="e">
        <f t="shared" si="2"/>
        <v>#REF!</v>
      </c>
      <c r="D209" s="564"/>
      <c r="E209" s="565"/>
      <c r="F209" s="566" t="e">
        <f t="shared" si="3"/>
        <v>#REF!</v>
      </c>
      <c r="G209" s="567"/>
      <c r="H209" s="567"/>
      <c r="I209" s="567"/>
      <c r="J209" s="567"/>
      <c r="K209" s="567"/>
      <c r="L209" s="567"/>
      <c r="M209" s="567"/>
      <c r="N209" s="567"/>
      <c r="O209" s="567"/>
      <c r="P209" s="567"/>
      <c r="Q209" s="567"/>
      <c r="R209" s="567"/>
      <c r="S209" s="567"/>
      <c r="T209" s="567"/>
      <c r="U209" s="567"/>
      <c r="V209" s="567"/>
      <c r="W209" s="567"/>
      <c r="X209" s="567"/>
      <c r="Y209" s="567"/>
      <c r="Z209" s="567"/>
      <c r="AA209" s="567"/>
      <c r="AB209" s="567"/>
      <c r="AC209" s="567"/>
      <c r="AD209" s="567"/>
      <c r="AE209" s="567"/>
      <c r="AF209" s="567"/>
      <c r="AG209" s="567"/>
      <c r="AH209" s="567"/>
      <c r="AI209" s="567"/>
      <c r="AJ209" s="568"/>
      <c r="AK209" s="6"/>
    </row>
    <row r="210" spans="1:37" x14ac:dyDescent="0.2">
      <c r="A210" s="561" t="e">
        <f>+Datos!#REF!</f>
        <v>#REF!</v>
      </c>
      <c r="B210" s="562"/>
      <c r="C210" s="563" t="e">
        <f t="shared" si="2"/>
        <v>#REF!</v>
      </c>
      <c r="D210" s="564"/>
      <c r="E210" s="565"/>
      <c r="F210" s="566" t="e">
        <f t="shared" si="3"/>
        <v>#REF!</v>
      </c>
      <c r="G210" s="567"/>
      <c r="H210" s="567"/>
      <c r="I210" s="567"/>
      <c r="J210" s="567"/>
      <c r="K210" s="567"/>
      <c r="L210" s="567"/>
      <c r="M210" s="567"/>
      <c r="N210" s="567"/>
      <c r="O210" s="567"/>
      <c r="P210" s="567"/>
      <c r="Q210" s="567"/>
      <c r="R210" s="567"/>
      <c r="S210" s="567"/>
      <c r="T210" s="567"/>
      <c r="U210" s="567"/>
      <c r="V210" s="567"/>
      <c r="W210" s="567"/>
      <c r="X210" s="567"/>
      <c r="Y210" s="567"/>
      <c r="Z210" s="567"/>
      <c r="AA210" s="567"/>
      <c r="AB210" s="567"/>
      <c r="AC210" s="567"/>
      <c r="AD210" s="567"/>
      <c r="AE210" s="567"/>
      <c r="AF210" s="567"/>
      <c r="AG210" s="567"/>
      <c r="AH210" s="567"/>
      <c r="AI210" s="567"/>
      <c r="AJ210" s="568"/>
      <c r="AK210" s="6"/>
    </row>
    <row r="211" spans="1:37" x14ac:dyDescent="0.2">
      <c r="A211" s="561" t="e">
        <f>+Datos!#REF!</f>
        <v>#REF!</v>
      </c>
      <c r="B211" s="562"/>
      <c r="C211" s="563" t="e">
        <f t="shared" si="2"/>
        <v>#REF!</v>
      </c>
      <c r="D211" s="564"/>
      <c r="E211" s="565"/>
      <c r="F211" s="566" t="e">
        <f t="shared" si="3"/>
        <v>#REF!</v>
      </c>
      <c r="G211" s="567"/>
      <c r="H211" s="567"/>
      <c r="I211" s="567"/>
      <c r="J211" s="567"/>
      <c r="K211" s="567"/>
      <c r="L211" s="567"/>
      <c r="M211" s="567"/>
      <c r="N211" s="567"/>
      <c r="O211" s="567"/>
      <c r="P211" s="567"/>
      <c r="Q211" s="567"/>
      <c r="R211" s="567"/>
      <c r="S211" s="567"/>
      <c r="T211" s="567"/>
      <c r="U211" s="567"/>
      <c r="V211" s="567"/>
      <c r="W211" s="567"/>
      <c r="X211" s="567"/>
      <c r="Y211" s="567"/>
      <c r="Z211" s="567"/>
      <c r="AA211" s="567"/>
      <c r="AB211" s="567"/>
      <c r="AC211" s="567"/>
      <c r="AD211" s="567"/>
      <c r="AE211" s="567"/>
      <c r="AF211" s="567"/>
      <c r="AG211" s="567"/>
      <c r="AH211" s="567"/>
      <c r="AI211" s="567"/>
      <c r="AJ211" s="568"/>
      <c r="AK211" s="6"/>
    </row>
    <row r="212" spans="1:37" x14ac:dyDescent="0.2">
      <c r="A212" s="561" t="e">
        <f>+Datos!#REF!</f>
        <v>#REF!</v>
      </c>
      <c r="B212" s="562"/>
      <c r="C212" s="563" t="e">
        <f t="shared" si="2"/>
        <v>#REF!</v>
      </c>
      <c r="D212" s="564"/>
      <c r="E212" s="565"/>
      <c r="F212" s="566" t="e">
        <f t="shared" si="3"/>
        <v>#REF!</v>
      </c>
      <c r="G212" s="567"/>
      <c r="H212" s="567"/>
      <c r="I212" s="567"/>
      <c r="J212" s="567"/>
      <c r="K212" s="567"/>
      <c r="L212" s="567"/>
      <c r="M212" s="567"/>
      <c r="N212" s="567"/>
      <c r="O212" s="567"/>
      <c r="P212" s="567"/>
      <c r="Q212" s="567"/>
      <c r="R212" s="567"/>
      <c r="S212" s="567"/>
      <c r="T212" s="567"/>
      <c r="U212" s="567"/>
      <c r="V212" s="567"/>
      <c r="W212" s="567"/>
      <c r="X212" s="567"/>
      <c r="Y212" s="567"/>
      <c r="Z212" s="567"/>
      <c r="AA212" s="567"/>
      <c r="AB212" s="567"/>
      <c r="AC212" s="567"/>
      <c r="AD212" s="567"/>
      <c r="AE212" s="567"/>
      <c r="AF212" s="567"/>
      <c r="AG212" s="567"/>
      <c r="AH212" s="567"/>
      <c r="AI212" s="567"/>
      <c r="AJ212" s="568"/>
      <c r="AK212" s="6"/>
    </row>
    <row r="213" spans="1:37" x14ac:dyDescent="0.2">
      <c r="A213" s="561" t="e">
        <f>+Datos!#REF!</f>
        <v>#REF!</v>
      </c>
      <c r="B213" s="562"/>
      <c r="C213" s="563" t="e">
        <f t="shared" si="2"/>
        <v>#REF!</v>
      </c>
      <c r="D213" s="564"/>
      <c r="E213" s="565"/>
      <c r="F213" s="566" t="e">
        <f t="shared" si="3"/>
        <v>#REF!</v>
      </c>
      <c r="G213" s="567"/>
      <c r="H213" s="567"/>
      <c r="I213" s="567"/>
      <c r="J213" s="567"/>
      <c r="K213" s="567"/>
      <c r="L213" s="567"/>
      <c r="M213" s="567"/>
      <c r="N213" s="567"/>
      <c r="O213" s="567"/>
      <c r="P213" s="567"/>
      <c r="Q213" s="567"/>
      <c r="R213" s="567"/>
      <c r="S213" s="567"/>
      <c r="T213" s="567"/>
      <c r="U213" s="567"/>
      <c r="V213" s="567"/>
      <c r="W213" s="567"/>
      <c r="X213" s="567"/>
      <c r="Y213" s="567"/>
      <c r="Z213" s="567"/>
      <c r="AA213" s="567"/>
      <c r="AB213" s="567"/>
      <c r="AC213" s="567"/>
      <c r="AD213" s="567"/>
      <c r="AE213" s="567"/>
      <c r="AF213" s="567"/>
      <c r="AG213" s="567"/>
      <c r="AH213" s="567"/>
      <c r="AI213" s="567"/>
      <c r="AJ213" s="568"/>
      <c r="AK213" s="6"/>
    </row>
    <row r="214" spans="1:37" x14ac:dyDescent="0.2">
      <c r="A214" s="561" t="e">
        <f>+Datos!#REF!</f>
        <v>#REF!</v>
      </c>
      <c r="B214" s="562"/>
      <c r="C214" s="563" t="e">
        <f t="shared" si="2"/>
        <v>#REF!</v>
      </c>
      <c r="D214" s="564"/>
      <c r="E214" s="565"/>
      <c r="F214" s="566" t="e">
        <f t="shared" si="3"/>
        <v>#REF!</v>
      </c>
      <c r="G214" s="567"/>
      <c r="H214" s="567"/>
      <c r="I214" s="567"/>
      <c r="J214" s="567"/>
      <c r="K214" s="567"/>
      <c r="L214" s="567"/>
      <c r="M214" s="567"/>
      <c r="N214" s="567"/>
      <c r="O214" s="567"/>
      <c r="P214" s="567"/>
      <c r="Q214" s="567"/>
      <c r="R214" s="567"/>
      <c r="S214" s="567"/>
      <c r="T214" s="567"/>
      <c r="U214" s="567"/>
      <c r="V214" s="567"/>
      <c r="W214" s="567"/>
      <c r="X214" s="567"/>
      <c r="Y214" s="567"/>
      <c r="Z214" s="567"/>
      <c r="AA214" s="567"/>
      <c r="AB214" s="567"/>
      <c r="AC214" s="567"/>
      <c r="AD214" s="567"/>
      <c r="AE214" s="567"/>
      <c r="AF214" s="567"/>
      <c r="AG214" s="567"/>
      <c r="AH214" s="567"/>
      <c r="AI214" s="567"/>
      <c r="AJ214" s="568"/>
      <c r="AK214" s="6"/>
    </row>
    <row r="215" spans="1:37" x14ac:dyDescent="0.2">
      <c r="A215" s="561" t="e">
        <f>+Datos!#REF!</f>
        <v>#REF!</v>
      </c>
      <c r="B215" s="562"/>
      <c r="C215" s="563" t="e">
        <f t="shared" si="2"/>
        <v>#REF!</v>
      </c>
      <c r="D215" s="564"/>
      <c r="E215" s="565"/>
      <c r="F215" s="566" t="e">
        <f t="shared" si="3"/>
        <v>#REF!</v>
      </c>
      <c r="G215" s="567"/>
      <c r="H215" s="567"/>
      <c r="I215" s="567"/>
      <c r="J215" s="567"/>
      <c r="K215" s="567"/>
      <c r="L215" s="567"/>
      <c r="M215" s="567"/>
      <c r="N215" s="567"/>
      <c r="O215" s="567"/>
      <c r="P215" s="567"/>
      <c r="Q215" s="567"/>
      <c r="R215" s="567"/>
      <c r="S215" s="567"/>
      <c r="T215" s="567"/>
      <c r="U215" s="567"/>
      <c r="V215" s="567"/>
      <c r="W215" s="567"/>
      <c r="X215" s="567"/>
      <c r="Y215" s="567"/>
      <c r="Z215" s="567"/>
      <c r="AA215" s="567"/>
      <c r="AB215" s="567"/>
      <c r="AC215" s="567"/>
      <c r="AD215" s="567"/>
      <c r="AE215" s="567"/>
      <c r="AF215" s="567"/>
      <c r="AG215" s="567"/>
      <c r="AH215" s="567"/>
      <c r="AI215" s="567"/>
      <c r="AJ215" s="568"/>
      <c r="AK215" s="6"/>
    </row>
    <row r="216" spans="1:37" x14ac:dyDescent="0.2">
      <c r="A216" s="561" t="e">
        <f>+Datos!#REF!</f>
        <v>#REF!</v>
      </c>
      <c r="B216" s="562"/>
      <c r="C216" s="563" t="e">
        <f t="shared" si="2"/>
        <v>#REF!</v>
      </c>
      <c r="D216" s="564"/>
      <c r="E216" s="565"/>
      <c r="F216" s="566" t="e">
        <f t="shared" si="3"/>
        <v>#REF!</v>
      </c>
      <c r="G216" s="567"/>
      <c r="H216" s="567"/>
      <c r="I216" s="567"/>
      <c r="J216" s="567"/>
      <c r="K216" s="567"/>
      <c r="L216" s="567"/>
      <c r="M216" s="567"/>
      <c r="N216" s="567"/>
      <c r="O216" s="567"/>
      <c r="P216" s="567"/>
      <c r="Q216" s="567"/>
      <c r="R216" s="567"/>
      <c r="S216" s="567"/>
      <c r="T216" s="567"/>
      <c r="U216" s="567"/>
      <c r="V216" s="567"/>
      <c r="W216" s="567"/>
      <c r="X216" s="567"/>
      <c r="Y216" s="567"/>
      <c r="Z216" s="567"/>
      <c r="AA216" s="567"/>
      <c r="AB216" s="567"/>
      <c r="AC216" s="567"/>
      <c r="AD216" s="567"/>
      <c r="AE216" s="567"/>
      <c r="AF216" s="567"/>
      <c r="AG216" s="567"/>
      <c r="AH216" s="567"/>
      <c r="AI216" s="567"/>
      <c r="AJ216" s="568"/>
      <c r="AK216" s="6"/>
    </row>
    <row r="217" spans="1:37" x14ac:dyDescent="0.2">
      <c r="A217" s="561" t="e">
        <f>+Datos!#REF!</f>
        <v>#REF!</v>
      </c>
      <c r="B217" s="562"/>
      <c r="C217" s="563" t="e">
        <f t="shared" si="2"/>
        <v>#REF!</v>
      </c>
      <c r="D217" s="564"/>
      <c r="E217" s="565"/>
      <c r="F217" s="566" t="e">
        <f t="shared" si="3"/>
        <v>#REF!</v>
      </c>
      <c r="G217" s="567"/>
      <c r="H217" s="567"/>
      <c r="I217" s="567"/>
      <c r="J217" s="567"/>
      <c r="K217" s="567"/>
      <c r="L217" s="567"/>
      <c r="M217" s="567"/>
      <c r="N217" s="567"/>
      <c r="O217" s="567"/>
      <c r="P217" s="567"/>
      <c r="Q217" s="567"/>
      <c r="R217" s="567"/>
      <c r="S217" s="567"/>
      <c r="T217" s="567"/>
      <c r="U217" s="567"/>
      <c r="V217" s="567"/>
      <c r="W217" s="567"/>
      <c r="X217" s="567"/>
      <c r="Y217" s="567"/>
      <c r="Z217" s="567"/>
      <c r="AA217" s="567"/>
      <c r="AB217" s="567"/>
      <c r="AC217" s="567"/>
      <c r="AD217" s="567"/>
      <c r="AE217" s="567"/>
      <c r="AF217" s="567"/>
      <c r="AG217" s="567"/>
      <c r="AH217" s="567"/>
      <c r="AI217" s="567"/>
      <c r="AJ217" s="568"/>
      <c r="AK217" s="6"/>
    </row>
    <row r="218" spans="1:37" x14ac:dyDescent="0.2">
      <c r="A218" s="561" t="e">
        <f>+Datos!#REF!</f>
        <v>#REF!</v>
      </c>
      <c r="B218" s="562"/>
      <c r="C218" s="563" t="e">
        <f t="shared" si="2"/>
        <v>#REF!</v>
      </c>
      <c r="D218" s="564"/>
      <c r="E218" s="565"/>
      <c r="F218" s="566" t="e">
        <f t="shared" si="3"/>
        <v>#REF!</v>
      </c>
      <c r="G218" s="567"/>
      <c r="H218" s="567"/>
      <c r="I218" s="567"/>
      <c r="J218" s="567"/>
      <c r="K218" s="567"/>
      <c r="L218" s="567"/>
      <c r="M218" s="567"/>
      <c r="N218" s="567"/>
      <c r="O218" s="567"/>
      <c r="P218" s="567"/>
      <c r="Q218" s="567"/>
      <c r="R218" s="567"/>
      <c r="S218" s="567"/>
      <c r="T218" s="567"/>
      <c r="U218" s="567"/>
      <c r="V218" s="567"/>
      <c r="W218" s="567"/>
      <c r="X218" s="567"/>
      <c r="Y218" s="567"/>
      <c r="Z218" s="567"/>
      <c r="AA218" s="567"/>
      <c r="AB218" s="567"/>
      <c r="AC218" s="567"/>
      <c r="AD218" s="567"/>
      <c r="AE218" s="567"/>
      <c r="AF218" s="567"/>
      <c r="AG218" s="567"/>
      <c r="AH218" s="567"/>
      <c r="AI218" s="567"/>
      <c r="AJ218" s="568"/>
      <c r="AK218" s="6"/>
    </row>
    <row r="219" spans="1:37" x14ac:dyDescent="0.2">
      <c r="A219" s="561" t="e">
        <f>+Datos!#REF!</f>
        <v>#REF!</v>
      </c>
      <c r="B219" s="562"/>
      <c r="C219" s="563" t="e">
        <f t="shared" si="2"/>
        <v>#REF!</v>
      </c>
      <c r="D219" s="564"/>
      <c r="E219" s="565"/>
      <c r="F219" s="566" t="e">
        <f t="shared" si="3"/>
        <v>#REF!</v>
      </c>
      <c r="G219" s="567"/>
      <c r="H219" s="567"/>
      <c r="I219" s="567"/>
      <c r="J219" s="567"/>
      <c r="K219" s="567"/>
      <c r="L219" s="567"/>
      <c r="M219" s="567"/>
      <c r="N219" s="567"/>
      <c r="O219" s="567"/>
      <c r="P219" s="567"/>
      <c r="Q219" s="567"/>
      <c r="R219" s="567"/>
      <c r="S219" s="567"/>
      <c r="T219" s="567"/>
      <c r="U219" s="567"/>
      <c r="V219" s="567"/>
      <c r="W219" s="567"/>
      <c r="X219" s="567"/>
      <c r="Y219" s="567"/>
      <c r="Z219" s="567"/>
      <c r="AA219" s="567"/>
      <c r="AB219" s="567"/>
      <c r="AC219" s="567"/>
      <c r="AD219" s="567"/>
      <c r="AE219" s="567"/>
      <c r="AF219" s="567"/>
      <c r="AG219" s="567"/>
      <c r="AH219" s="567"/>
      <c r="AI219" s="567"/>
      <c r="AJ219" s="568"/>
      <c r="AK219" s="6"/>
    </row>
    <row r="220" spans="1:37" x14ac:dyDescent="0.2">
      <c r="A220" s="561" t="e">
        <f>+Datos!#REF!</f>
        <v>#REF!</v>
      </c>
      <c r="B220" s="562"/>
      <c r="C220" s="563" t="e">
        <f t="shared" si="2"/>
        <v>#REF!</v>
      </c>
      <c r="D220" s="564"/>
      <c r="E220" s="565"/>
      <c r="F220" s="566" t="e">
        <f t="shared" si="3"/>
        <v>#REF!</v>
      </c>
      <c r="G220" s="567"/>
      <c r="H220" s="567"/>
      <c r="I220" s="567"/>
      <c r="J220" s="567"/>
      <c r="K220" s="567"/>
      <c r="L220" s="567"/>
      <c r="M220" s="567"/>
      <c r="N220" s="567"/>
      <c r="O220" s="567"/>
      <c r="P220" s="567"/>
      <c r="Q220" s="567"/>
      <c r="R220" s="567"/>
      <c r="S220" s="567"/>
      <c r="T220" s="567"/>
      <c r="U220" s="567"/>
      <c r="V220" s="567"/>
      <c r="W220" s="567"/>
      <c r="X220" s="567"/>
      <c r="Y220" s="567"/>
      <c r="Z220" s="567"/>
      <c r="AA220" s="567"/>
      <c r="AB220" s="567"/>
      <c r="AC220" s="567"/>
      <c r="AD220" s="567"/>
      <c r="AE220" s="567"/>
      <c r="AF220" s="567"/>
      <c r="AG220" s="567"/>
      <c r="AH220" s="567"/>
      <c r="AI220" s="567"/>
      <c r="AJ220" s="568"/>
      <c r="AK220" s="6"/>
    </row>
    <row r="221" spans="1:37" x14ac:dyDescent="0.2">
      <c r="A221" s="561" t="e">
        <f>+Datos!#REF!</f>
        <v>#REF!</v>
      </c>
      <c r="B221" s="562"/>
      <c r="C221" s="563" t="e">
        <f t="shared" si="2"/>
        <v>#REF!</v>
      </c>
      <c r="D221" s="564"/>
      <c r="E221" s="565"/>
      <c r="F221" s="566" t="e">
        <f t="shared" si="3"/>
        <v>#REF!</v>
      </c>
      <c r="G221" s="567"/>
      <c r="H221" s="567"/>
      <c r="I221" s="567"/>
      <c r="J221" s="567"/>
      <c r="K221" s="567"/>
      <c r="L221" s="567"/>
      <c r="M221" s="567"/>
      <c r="N221" s="567"/>
      <c r="O221" s="567"/>
      <c r="P221" s="567"/>
      <c r="Q221" s="567"/>
      <c r="R221" s="567"/>
      <c r="S221" s="567"/>
      <c r="T221" s="567"/>
      <c r="U221" s="567"/>
      <c r="V221" s="567"/>
      <c r="W221" s="567"/>
      <c r="X221" s="567"/>
      <c r="Y221" s="567"/>
      <c r="Z221" s="567"/>
      <c r="AA221" s="567"/>
      <c r="AB221" s="567"/>
      <c r="AC221" s="567"/>
      <c r="AD221" s="567"/>
      <c r="AE221" s="567"/>
      <c r="AF221" s="567"/>
      <c r="AG221" s="567"/>
      <c r="AH221" s="567"/>
      <c r="AI221" s="567"/>
      <c r="AJ221" s="568"/>
      <c r="AK221" s="6"/>
    </row>
    <row r="222" spans="1:37" x14ac:dyDescent="0.2">
      <c r="A222" s="336"/>
      <c r="B222" s="336"/>
      <c r="C222" s="336"/>
      <c r="D222" s="336"/>
      <c r="AK222" s="6"/>
    </row>
    <row r="223" spans="1:37" x14ac:dyDescent="0.2">
      <c r="A223" s="336"/>
      <c r="B223" s="336"/>
      <c r="C223" s="336"/>
      <c r="D223" s="336"/>
      <c r="AK223" s="6"/>
    </row>
    <row r="224" spans="1:37" x14ac:dyDescent="0.2">
      <c r="A224" s="334" t="s">
        <v>75</v>
      </c>
      <c r="B224" s="336"/>
      <c r="C224" s="336"/>
      <c r="D224" s="336"/>
      <c r="AK224" s="6"/>
    </row>
    <row r="225" spans="1:37" x14ac:dyDescent="0.2">
      <c r="A225" s="573" t="s">
        <v>76</v>
      </c>
      <c r="B225" s="573"/>
      <c r="C225" s="573"/>
      <c r="D225" s="573"/>
      <c r="E225" s="573"/>
      <c r="F225" s="573"/>
      <c r="G225" s="573"/>
      <c r="H225" s="573"/>
      <c r="I225" s="573"/>
      <c r="J225" s="573"/>
      <c r="K225" s="573"/>
      <c r="L225" s="573"/>
      <c r="M225" s="573"/>
      <c r="N225" s="573"/>
      <c r="O225" s="573"/>
      <c r="P225" s="573"/>
      <c r="Q225" s="573"/>
      <c r="R225" s="611">
        <f>+Datos!B21</f>
        <v>650000</v>
      </c>
      <c r="S225" s="577"/>
      <c r="T225" s="577"/>
      <c r="U225" s="577"/>
      <c r="V225" s="577"/>
      <c r="W225" s="577"/>
      <c r="X225" s="577"/>
      <c r="Y225" s="577"/>
      <c r="Z225" s="577"/>
      <c r="AK225" s="6"/>
    </row>
    <row r="226" spans="1:37" x14ac:dyDescent="0.2">
      <c r="A226" s="577" t="str">
        <f>+D9</f>
        <v>SEISCIENTOS CINCUENTA MIL PESOS M.L.</v>
      </c>
      <c r="B226" s="577"/>
      <c r="C226" s="577"/>
      <c r="D226" s="577"/>
      <c r="E226" s="577"/>
      <c r="F226" s="577"/>
      <c r="G226" s="577"/>
      <c r="H226" s="577"/>
      <c r="I226" s="577"/>
      <c r="J226" s="577"/>
      <c r="K226" s="577"/>
      <c r="L226" s="577"/>
      <c r="M226" s="577"/>
      <c r="N226" s="577"/>
      <c r="O226" s="577"/>
      <c r="P226" s="577"/>
      <c r="Q226" s="577"/>
      <c r="R226" s="577"/>
      <c r="S226" s="577"/>
      <c r="T226" s="577"/>
      <c r="U226" s="577"/>
      <c r="V226" s="577"/>
      <c r="W226" s="577"/>
      <c r="X226" s="577"/>
      <c r="Y226" s="577"/>
      <c r="Z226" s="577"/>
      <c r="AA226" s="577"/>
      <c r="AB226" s="577"/>
      <c r="AC226" s="577"/>
      <c r="AD226" s="577"/>
      <c r="AE226" s="577"/>
      <c r="AF226" s="577"/>
      <c r="AG226" s="577"/>
      <c r="AH226" s="577"/>
      <c r="AI226" s="577"/>
      <c r="AJ226" s="577"/>
      <c r="AK226" s="6"/>
    </row>
    <row r="227" spans="1:37" ht="15" customHeight="1" x14ac:dyDescent="0.2">
      <c r="A227" s="591" t="s">
        <v>77</v>
      </c>
      <c r="B227" s="591"/>
      <c r="C227" s="591"/>
      <c r="D227" s="591"/>
      <c r="E227" s="591"/>
      <c r="F227" s="591"/>
      <c r="G227" s="591"/>
      <c r="H227" s="591"/>
      <c r="I227" s="591"/>
      <c r="J227" s="591"/>
      <c r="K227" s="591"/>
      <c r="L227" s="591"/>
      <c r="M227" s="591"/>
      <c r="N227" s="591"/>
      <c r="O227" s="591"/>
      <c r="P227" s="591"/>
      <c r="Q227" s="591"/>
      <c r="R227" s="591"/>
      <c r="S227" s="591"/>
      <c r="T227" s="591"/>
      <c r="U227" s="591"/>
      <c r="V227" s="591"/>
      <c r="W227" s="591"/>
      <c r="X227" s="592">
        <f>+Datos!B26</f>
        <v>29</v>
      </c>
      <c r="Y227" s="592"/>
      <c r="Z227" s="29" t="s">
        <v>78</v>
      </c>
      <c r="AA227" s="574" t="str">
        <f>+Datos!B27</f>
        <v>30 de julio 2024</v>
      </c>
      <c r="AB227" s="574"/>
      <c r="AC227" s="574"/>
      <c r="AD227" s="574"/>
      <c r="AE227" s="574"/>
      <c r="AF227" s="574"/>
      <c r="AG227" s="574"/>
      <c r="AH227" s="574"/>
      <c r="AI227" s="574"/>
      <c r="AJ227" s="574"/>
      <c r="AK227" s="6"/>
    </row>
    <row r="228" spans="1:37" ht="12.75" customHeight="1" x14ac:dyDescent="0.2">
      <c r="A228" s="572" t="s">
        <v>79</v>
      </c>
      <c r="B228" s="572"/>
      <c r="C228" s="572"/>
      <c r="D228" s="572"/>
      <c r="E228" s="572"/>
      <c r="F228" s="572"/>
      <c r="G228" s="572"/>
      <c r="H228" s="572"/>
      <c r="I228" s="572"/>
      <c r="J228" s="572"/>
      <c r="K228" s="572"/>
      <c r="L228" s="572"/>
      <c r="M228" s="572"/>
      <c r="N228" s="572"/>
      <c r="O228" s="572"/>
      <c r="P228" s="572"/>
      <c r="Q228" s="572"/>
      <c r="R228" s="608" t="str">
        <f>+P24</f>
        <v>INSTITUCIÓN EDUCATIVA SAN ROBERTO BELARMINO</v>
      </c>
      <c r="S228" s="608"/>
      <c r="T228" s="608"/>
      <c r="U228" s="608"/>
      <c r="V228" s="608"/>
      <c r="W228" s="608"/>
      <c r="X228" s="608"/>
      <c r="Y228" s="608"/>
      <c r="Z228" s="608"/>
      <c r="AA228" s="608"/>
      <c r="AB228" s="608"/>
      <c r="AC228" s="608"/>
      <c r="AD228" s="608"/>
      <c r="AE228" s="608"/>
      <c r="AF228" s="608"/>
      <c r="AG228" s="608"/>
      <c r="AH228" s="608"/>
      <c r="AI228" s="608"/>
      <c r="AJ228" s="608"/>
      <c r="AK228" s="6"/>
    </row>
    <row r="229" spans="1:37" x14ac:dyDescent="0.2">
      <c r="A229" s="336"/>
      <c r="B229" s="336"/>
      <c r="C229" s="336"/>
      <c r="D229" s="336"/>
      <c r="AK229" s="6"/>
    </row>
    <row r="230" spans="1:37" x14ac:dyDescent="0.2">
      <c r="A230" s="334" t="s">
        <v>80</v>
      </c>
      <c r="B230" s="336"/>
      <c r="C230" s="336"/>
      <c r="D230" s="336"/>
      <c r="AK230" s="6"/>
    </row>
    <row r="231" spans="1:37" x14ac:dyDescent="0.2">
      <c r="A231" s="573" t="s">
        <v>81</v>
      </c>
      <c r="B231" s="573"/>
      <c r="C231" s="573"/>
      <c r="D231" s="573"/>
      <c r="E231" s="573"/>
      <c r="F231" s="573"/>
      <c r="G231" s="573"/>
      <c r="H231" s="573"/>
      <c r="I231" s="573"/>
      <c r="J231" s="573"/>
      <c r="K231" s="573"/>
      <c r="L231" s="573"/>
      <c r="M231" s="573"/>
      <c r="N231" s="573"/>
      <c r="O231" s="573"/>
      <c r="P231" s="573"/>
      <c r="Q231" s="573"/>
      <c r="R231" s="573"/>
      <c r="S231" s="573"/>
      <c r="T231" s="573"/>
      <c r="U231" s="573"/>
      <c r="V231" s="573"/>
      <c r="W231" s="573"/>
      <c r="X231" s="573"/>
      <c r="Y231" s="573"/>
      <c r="Z231" s="573"/>
      <c r="AA231" s="573"/>
      <c r="AB231" s="573"/>
      <c r="AC231" s="573"/>
      <c r="AD231" s="573"/>
      <c r="AE231" s="573"/>
      <c r="AF231" s="573"/>
      <c r="AG231" s="573"/>
      <c r="AH231" s="573"/>
      <c r="AI231" s="573"/>
      <c r="AJ231" s="573"/>
      <c r="AK231" s="6"/>
    </row>
    <row r="232" spans="1:37" x14ac:dyDescent="0.2">
      <c r="A232" s="336"/>
      <c r="B232" s="336"/>
      <c r="C232" s="336"/>
      <c r="D232" s="336"/>
      <c r="AK232" s="6"/>
    </row>
    <row r="233" spans="1:37" x14ac:dyDescent="0.2">
      <c r="A233" s="334" t="s">
        <v>82</v>
      </c>
      <c r="B233" s="336"/>
      <c r="C233" s="336"/>
      <c r="D233" s="336"/>
      <c r="AK233" s="6"/>
    </row>
    <row r="234" spans="1:37" ht="12.75" customHeight="1" x14ac:dyDescent="0.2">
      <c r="A234" s="572" t="s">
        <v>83</v>
      </c>
      <c r="B234" s="572"/>
      <c r="C234" s="572"/>
      <c r="D234" s="572"/>
      <c r="E234" s="572"/>
      <c r="F234" s="572"/>
      <c r="G234" s="572"/>
      <c r="H234" s="572"/>
      <c r="I234" s="572"/>
      <c r="J234" s="572"/>
      <c r="K234" s="572"/>
      <c r="L234" s="572"/>
      <c r="M234" s="572"/>
      <c r="N234" s="572"/>
      <c r="O234" s="572"/>
      <c r="P234" s="572"/>
      <c r="Q234" s="572"/>
      <c r="R234" s="572"/>
      <c r="S234" s="572"/>
      <c r="T234" s="572"/>
      <c r="U234" s="572"/>
      <c r="V234" s="572"/>
      <c r="W234" s="572"/>
      <c r="X234" s="572"/>
      <c r="Y234" s="572"/>
      <c r="Z234" s="572"/>
      <c r="AA234" s="572"/>
      <c r="AB234" s="572"/>
      <c r="AC234" s="572"/>
      <c r="AD234" s="572"/>
      <c r="AE234" s="572"/>
      <c r="AF234" s="572"/>
      <c r="AG234" s="572"/>
      <c r="AH234" s="572"/>
      <c r="AI234" s="572"/>
      <c r="AJ234" s="572"/>
      <c r="AK234" s="6"/>
    </row>
    <row r="235" spans="1:37" ht="13.5" customHeight="1" x14ac:dyDescent="0.2">
      <c r="A235" s="577" t="str">
        <f>+Datos!B6</f>
        <v>CALLE 32B No. 83-39 Medellín</v>
      </c>
      <c r="B235" s="577"/>
      <c r="C235" s="577"/>
      <c r="D235" s="577"/>
      <c r="E235" s="577"/>
      <c r="F235" s="577"/>
      <c r="G235" s="577"/>
      <c r="H235" s="577"/>
      <c r="I235" s="577"/>
      <c r="J235" s="577"/>
      <c r="K235" s="577"/>
      <c r="L235" s="577"/>
      <c r="M235" s="577"/>
      <c r="N235" s="577"/>
      <c r="O235" s="577"/>
      <c r="P235" s="577"/>
      <c r="Q235" s="577"/>
      <c r="R235" s="577"/>
      <c r="S235" s="577"/>
      <c r="T235" s="577"/>
      <c r="U235" s="577"/>
      <c r="V235" s="577"/>
      <c r="W235" s="577"/>
      <c r="X235" s="577"/>
      <c r="Y235" s="577"/>
      <c r="Z235" s="577"/>
      <c r="AA235" s="577"/>
      <c r="AB235" s="577"/>
      <c r="AC235" s="577"/>
      <c r="AD235" s="577"/>
      <c r="AE235" s="577"/>
      <c r="AF235" s="577"/>
      <c r="AG235" s="577"/>
      <c r="AH235" s="577"/>
      <c r="AI235" s="577"/>
      <c r="AJ235" s="577"/>
      <c r="AK235" s="6"/>
    </row>
    <row r="236" spans="1:37" x14ac:dyDescent="0.2">
      <c r="A236" s="336" t="s">
        <v>84</v>
      </c>
      <c r="B236" s="336"/>
      <c r="C236" s="336"/>
      <c r="D236" s="336"/>
      <c r="AK236" s="6"/>
    </row>
    <row r="237" spans="1:37" x14ac:dyDescent="0.2">
      <c r="A237" s="336"/>
      <c r="B237" s="336"/>
      <c r="C237" s="336"/>
      <c r="D237" s="336"/>
      <c r="AK237" s="6"/>
    </row>
    <row r="238" spans="1:37" x14ac:dyDescent="0.2">
      <c r="A238" s="352" t="s">
        <v>85</v>
      </c>
      <c r="B238" s="336"/>
      <c r="C238" s="336"/>
      <c r="D238" s="336"/>
      <c r="AK238" s="6"/>
    </row>
    <row r="239" spans="1:37" x14ac:dyDescent="0.2">
      <c r="A239" s="337" t="s">
        <v>86</v>
      </c>
      <c r="B239" s="336"/>
      <c r="C239" s="336"/>
      <c r="D239" s="336"/>
      <c r="AK239" s="6"/>
    </row>
    <row r="240" spans="1:37" x14ac:dyDescent="0.2">
      <c r="A240" s="336"/>
      <c r="B240" s="336"/>
      <c r="C240" s="336"/>
      <c r="D240" s="336"/>
      <c r="AK240" s="6"/>
    </row>
    <row r="241" spans="1:37" x14ac:dyDescent="0.2">
      <c r="A241" s="334" t="s">
        <v>87</v>
      </c>
      <c r="B241" s="336"/>
      <c r="C241" s="336"/>
      <c r="D241" s="336"/>
      <c r="AK241" s="6"/>
    </row>
    <row r="242" spans="1:37" x14ac:dyDescent="0.2">
      <c r="A242" s="336"/>
      <c r="B242" s="336"/>
      <c r="C242" s="336"/>
      <c r="D242" s="336"/>
      <c r="AK242" s="6"/>
    </row>
    <row r="243" spans="1:37" x14ac:dyDescent="0.2">
      <c r="A243" s="337" t="s">
        <v>33</v>
      </c>
      <c r="B243" s="336"/>
      <c r="C243" s="336"/>
      <c r="D243" s="336"/>
      <c r="AK243" s="6"/>
    </row>
    <row r="244" spans="1:37" x14ac:dyDescent="0.2">
      <c r="A244" s="337" t="s">
        <v>34</v>
      </c>
      <c r="B244" s="336"/>
      <c r="C244" s="336"/>
      <c r="D244" s="336"/>
      <c r="AK244" s="6"/>
    </row>
    <row r="245" spans="1:37" x14ac:dyDescent="0.2">
      <c r="A245" s="337" t="s">
        <v>35</v>
      </c>
      <c r="B245" s="336"/>
      <c r="C245" s="336"/>
      <c r="D245" s="336"/>
      <c r="AK245" s="6"/>
    </row>
    <row r="246" spans="1:37" x14ac:dyDescent="0.2">
      <c r="A246" s="337" t="s">
        <v>36</v>
      </c>
      <c r="B246" s="336"/>
      <c r="C246" s="336"/>
      <c r="D246" s="336"/>
      <c r="AK246" s="6"/>
    </row>
    <row r="247" spans="1:37" x14ac:dyDescent="0.2">
      <c r="A247" s="337" t="s">
        <v>37</v>
      </c>
      <c r="B247" s="336"/>
      <c r="C247" s="336"/>
      <c r="D247" s="336"/>
      <c r="AK247" s="6"/>
    </row>
    <row r="248" spans="1:37" x14ac:dyDescent="0.2">
      <c r="A248" s="337" t="s">
        <v>38</v>
      </c>
      <c r="B248" s="336"/>
      <c r="C248" s="336"/>
      <c r="D248" s="336"/>
      <c r="AK248" s="6"/>
    </row>
    <row r="249" spans="1:37" x14ac:dyDescent="0.2">
      <c r="A249" s="336" t="s">
        <v>39</v>
      </c>
      <c r="B249" s="336"/>
      <c r="C249" s="336"/>
      <c r="D249" s="336"/>
      <c r="AK249" s="6"/>
    </row>
    <row r="250" spans="1:37" x14ac:dyDescent="0.2">
      <c r="A250" s="30" t="s">
        <v>40</v>
      </c>
      <c r="B250" s="30"/>
      <c r="C250" s="30"/>
      <c r="D250" s="30"/>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6"/>
    </row>
    <row r="251" spans="1:37" x14ac:dyDescent="0.2">
      <c r="A251" s="30" t="s">
        <v>41</v>
      </c>
      <c r="B251" s="30"/>
      <c r="C251" s="30"/>
      <c r="D251" s="30"/>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6"/>
    </row>
    <row r="252" spans="1:37" ht="25.5" customHeight="1" x14ac:dyDescent="0.2">
      <c r="A252" s="725" t="s">
        <v>42</v>
      </c>
      <c r="B252" s="725"/>
      <c r="C252" s="725"/>
      <c r="D252" s="725"/>
      <c r="E252" s="725"/>
      <c r="F252" s="725"/>
      <c r="G252" s="725"/>
      <c r="H252" s="725"/>
      <c r="I252" s="725"/>
      <c r="J252" s="725"/>
      <c r="K252" s="725"/>
      <c r="L252" s="725"/>
      <c r="M252" s="725"/>
      <c r="N252" s="725"/>
      <c r="O252" s="725"/>
      <c r="P252" s="725"/>
      <c r="Q252" s="725"/>
      <c r="R252" s="725"/>
      <c r="S252" s="725"/>
      <c r="T252" s="725"/>
      <c r="U252" s="725"/>
      <c r="V252" s="725"/>
      <c r="W252" s="725"/>
      <c r="X252" s="725"/>
      <c r="Y252" s="725"/>
      <c r="Z252" s="725"/>
      <c r="AA252" s="725"/>
      <c r="AB252" s="725"/>
      <c r="AC252" s="725"/>
      <c r="AD252" s="725"/>
      <c r="AE252" s="725"/>
      <c r="AF252" s="725"/>
      <c r="AG252" s="725"/>
      <c r="AH252" s="725"/>
      <c r="AI252" s="725"/>
      <c r="AJ252" s="725"/>
      <c r="AK252" s="6"/>
    </row>
    <row r="253" spans="1:37" x14ac:dyDescent="0.2">
      <c r="A253" s="30" t="s">
        <v>43</v>
      </c>
      <c r="B253" s="30"/>
      <c r="C253" s="30"/>
      <c r="D253" s="30"/>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6"/>
    </row>
    <row r="254" spans="1:37" x14ac:dyDescent="0.2">
      <c r="A254" s="30" t="s">
        <v>88</v>
      </c>
      <c r="B254" s="30"/>
      <c r="C254" s="30"/>
      <c r="D254" s="30"/>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6"/>
    </row>
    <row r="255" spans="1:37" ht="12.75" customHeight="1" x14ac:dyDescent="0.2">
      <c r="A255" s="572" t="s">
        <v>89</v>
      </c>
      <c r="B255" s="572"/>
      <c r="C255" s="572"/>
      <c r="D255" s="572"/>
      <c r="E255" s="572"/>
      <c r="F255" s="572"/>
      <c r="G255" s="572"/>
      <c r="H255" s="572"/>
      <c r="I255" s="572"/>
      <c r="J255" s="572"/>
      <c r="K255" s="572"/>
      <c r="L255" s="572"/>
      <c r="M255" s="572"/>
      <c r="N255" s="572"/>
      <c r="O255" s="572"/>
      <c r="P255" s="572"/>
      <c r="Q255" s="572"/>
      <c r="R255" s="572"/>
      <c r="S255" s="572"/>
      <c r="T255" s="572"/>
      <c r="U255" s="572"/>
      <c r="V255" s="572"/>
      <c r="W255" s="572"/>
      <c r="X255" s="572"/>
      <c r="Y255" s="572"/>
      <c r="Z255" s="572"/>
      <c r="AA255" s="572"/>
      <c r="AB255" s="572"/>
      <c r="AC255" s="572"/>
      <c r="AD255" s="572"/>
      <c r="AE255" s="572"/>
      <c r="AF255" s="572"/>
      <c r="AG255" s="572"/>
      <c r="AH255" s="572"/>
      <c r="AI255" s="572"/>
      <c r="AJ255" s="572"/>
      <c r="AK255" s="6"/>
    </row>
    <row r="256" spans="1:37" x14ac:dyDescent="0.2">
      <c r="A256" s="577" t="s">
        <v>90</v>
      </c>
      <c r="B256" s="577"/>
      <c r="C256" s="577"/>
      <c r="D256" s="577"/>
      <c r="E256" s="577"/>
      <c r="F256" s="577"/>
      <c r="G256" s="577"/>
      <c r="H256" s="577"/>
      <c r="I256" s="577"/>
      <c r="J256" s="577"/>
      <c r="K256" s="577"/>
      <c r="L256" s="577"/>
      <c r="M256" s="577"/>
      <c r="N256" s="577"/>
      <c r="O256" s="577"/>
      <c r="P256" s="577"/>
      <c r="Q256" s="577"/>
      <c r="R256" s="577"/>
      <c r="S256" s="577"/>
      <c r="T256" s="577"/>
      <c r="U256" s="577"/>
      <c r="V256" s="577"/>
      <c r="W256" s="577"/>
      <c r="X256" s="577"/>
      <c r="Y256" s="577"/>
      <c r="Z256" s="577"/>
      <c r="AA256" s="577"/>
      <c r="AB256" s="577"/>
      <c r="AC256" s="577"/>
      <c r="AD256" s="577"/>
      <c r="AE256" s="577"/>
      <c r="AF256" s="577"/>
      <c r="AG256" s="577"/>
      <c r="AH256" s="577"/>
      <c r="AI256" s="577"/>
      <c r="AJ256" s="577"/>
      <c r="AK256" s="6"/>
    </row>
    <row r="257" spans="1:37" x14ac:dyDescent="0.2">
      <c r="A257" s="336"/>
      <c r="B257" s="336"/>
      <c r="C257" s="336"/>
      <c r="D257" s="336"/>
      <c r="AK257" s="6"/>
    </row>
    <row r="258" spans="1:37" x14ac:dyDescent="0.2">
      <c r="A258" s="334" t="s">
        <v>91</v>
      </c>
      <c r="B258" s="336"/>
      <c r="C258" s="336"/>
      <c r="D258" s="336"/>
      <c r="AK258" s="6"/>
    </row>
    <row r="259" spans="1:37" x14ac:dyDescent="0.2">
      <c r="A259" s="577" t="str">
        <f>+Datos!B18</f>
        <v>25 dìas</v>
      </c>
      <c r="B259" s="577"/>
      <c r="C259" s="577"/>
      <c r="D259" s="577"/>
      <c r="E259" s="577"/>
      <c r="F259" s="577" t="s">
        <v>92</v>
      </c>
      <c r="G259" s="577"/>
      <c r="H259" s="577"/>
      <c r="I259" s="577"/>
      <c r="J259" s="577"/>
      <c r="K259" s="577"/>
      <c r="L259" s="577"/>
      <c r="M259" s="577"/>
      <c r="N259" s="577"/>
      <c r="O259" s="577"/>
      <c r="P259" s="577"/>
      <c r="Q259" s="577"/>
      <c r="R259" s="577"/>
      <c r="S259" s="577"/>
      <c r="T259" s="577"/>
      <c r="U259" s="577"/>
      <c r="V259" s="577"/>
      <c r="W259" s="577"/>
      <c r="X259" s="577"/>
      <c r="Y259" s="577"/>
      <c r="Z259" s="577"/>
      <c r="AA259" s="577"/>
      <c r="AB259" s="577"/>
      <c r="AC259" s="577"/>
      <c r="AD259" s="577"/>
      <c r="AE259" s="577"/>
      <c r="AF259" s="577"/>
      <c r="AG259" s="577"/>
      <c r="AH259" s="577"/>
      <c r="AI259" s="577"/>
      <c r="AJ259" s="577"/>
      <c r="AK259" s="6"/>
    </row>
    <row r="260" spans="1:37" x14ac:dyDescent="0.2">
      <c r="A260" s="341" t="s">
        <v>93</v>
      </c>
      <c r="B260" s="336"/>
      <c r="C260" s="336"/>
      <c r="D260" s="336"/>
      <c r="AK260" s="6"/>
    </row>
    <row r="261" spans="1:37" x14ac:dyDescent="0.2">
      <c r="A261" s="337"/>
      <c r="B261" s="336"/>
      <c r="C261" s="336"/>
      <c r="D261" s="336"/>
      <c r="AK261" s="6"/>
    </row>
    <row r="262" spans="1:37" x14ac:dyDescent="0.2">
      <c r="A262" s="337" t="s">
        <v>13</v>
      </c>
      <c r="B262" s="336"/>
      <c r="C262" s="336"/>
      <c r="D262" s="336"/>
      <c r="AK262" s="6"/>
    </row>
    <row r="263" spans="1:37" x14ac:dyDescent="0.2">
      <c r="A263" s="334"/>
      <c r="B263" s="336"/>
      <c r="C263" s="336"/>
      <c r="D263" s="336"/>
      <c r="AK263" s="6"/>
    </row>
    <row r="264" spans="1:37" x14ac:dyDescent="0.2">
      <c r="A264" s="334" t="s">
        <v>94</v>
      </c>
      <c r="B264" s="336"/>
      <c r="C264" s="336"/>
      <c r="D264" s="336"/>
      <c r="AK264" s="6"/>
    </row>
    <row r="265" spans="1:37" x14ac:dyDescent="0.2">
      <c r="A265" s="336"/>
      <c r="B265" s="336"/>
      <c r="C265" s="336"/>
      <c r="D265" s="336"/>
      <c r="AK265" s="6"/>
    </row>
    <row r="266" spans="1:37" x14ac:dyDescent="0.2">
      <c r="A266" s="336" t="s">
        <v>50</v>
      </c>
      <c r="B266" s="336"/>
      <c r="C266" s="336"/>
      <c r="D266" s="336"/>
      <c r="AK266" s="6"/>
    </row>
    <row r="267" spans="1:37" x14ac:dyDescent="0.2">
      <c r="A267" s="336" t="s">
        <v>51</v>
      </c>
      <c r="B267" s="336"/>
      <c r="C267" s="336"/>
      <c r="D267" s="336"/>
      <c r="AK267" s="6"/>
    </row>
    <row r="268" spans="1:37" x14ac:dyDescent="0.2">
      <c r="A268" s="336" t="s">
        <v>95</v>
      </c>
      <c r="B268" s="336"/>
      <c r="C268" s="336"/>
      <c r="D268" s="336"/>
      <c r="AK268" s="6"/>
    </row>
    <row r="269" spans="1:37" ht="25.5" customHeight="1" x14ac:dyDescent="0.2">
      <c r="A269" s="572" t="s">
        <v>53</v>
      </c>
      <c r="B269" s="572"/>
      <c r="C269" s="572"/>
      <c r="D269" s="572"/>
      <c r="E269" s="572"/>
      <c r="F269" s="572"/>
      <c r="G269" s="572"/>
      <c r="H269" s="572"/>
      <c r="I269" s="572"/>
      <c r="J269" s="572"/>
      <c r="K269" s="572"/>
      <c r="L269" s="572"/>
      <c r="M269" s="572"/>
      <c r="N269" s="572"/>
      <c r="O269" s="572"/>
      <c r="P269" s="572"/>
      <c r="Q269" s="572"/>
      <c r="R269" s="572"/>
      <c r="S269" s="572"/>
      <c r="T269" s="572"/>
      <c r="U269" s="572"/>
      <c r="V269" s="572"/>
      <c r="W269" s="572"/>
      <c r="X269" s="572"/>
      <c r="Y269" s="572"/>
      <c r="Z269" s="572"/>
      <c r="AA269" s="572"/>
      <c r="AB269" s="572"/>
      <c r="AC269" s="572"/>
      <c r="AD269" s="572"/>
      <c r="AE269" s="572"/>
      <c r="AF269" s="572"/>
      <c r="AG269" s="572"/>
      <c r="AH269" s="572"/>
      <c r="AI269" s="572"/>
      <c r="AJ269" s="572"/>
      <c r="AK269" s="6"/>
    </row>
    <row r="270" spans="1:37" ht="25.5" customHeight="1" x14ac:dyDescent="0.2">
      <c r="A270" s="572" t="s">
        <v>54</v>
      </c>
      <c r="B270" s="572"/>
      <c r="C270" s="572"/>
      <c r="D270" s="572"/>
      <c r="E270" s="572"/>
      <c r="F270" s="572"/>
      <c r="G270" s="572"/>
      <c r="H270" s="572"/>
      <c r="I270" s="572"/>
      <c r="J270" s="572"/>
      <c r="K270" s="572"/>
      <c r="L270" s="572"/>
      <c r="M270" s="572"/>
      <c r="N270" s="572"/>
      <c r="O270" s="572"/>
      <c r="P270" s="572"/>
      <c r="Q270" s="572"/>
      <c r="R270" s="572"/>
      <c r="S270" s="572"/>
      <c r="T270" s="572"/>
      <c r="U270" s="572"/>
      <c r="V270" s="572"/>
      <c r="W270" s="572"/>
      <c r="X270" s="572"/>
      <c r="Y270" s="572"/>
      <c r="Z270" s="572"/>
      <c r="AA270" s="572"/>
      <c r="AB270" s="572"/>
      <c r="AC270" s="572"/>
      <c r="AD270" s="572"/>
      <c r="AE270" s="572"/>
      <c r="AF270" s="572"/>
      <c r="AG270" s="572"/>
      <c r="AH270" s="572"/>
      <c r="AI270" s="572"/>
      <c r="AJ270" s="572"/>
      <c r="AK270" s="6"/>
    </row>
    <row r="271" spans="1:37" ht="26.25" customHeight="1" x14ac:dyDescent="0.2">
      <c r="A271" s="588" t="s">
        <v>55</v>
      </c>
      <c r="B271" s="588"/>
      <c r="C271" s="588"/>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8"/>
      <c r="Z271" s="588"/>
      <c r="AA271" s="588"/>
      <c r="AB271" s="588"/>
      <c r="AC271" s="588"/>
      <c r="AD271" s="588"/>
      <c r="AE271" s="588"/>
      <c r="AF271" s="588"/>
      <c r="AG271" s="588"/>
      <c r="AH271" s="588"/>
      <c r="AI271" s="588"/>
      <c r="AJ271" s="588"/>
      <c r="AK271" s="6"/>
    </row>
    <row r="272" spans="1:37" x14ac:dyDescent="0.2">
      <c r="A272" s="337" t="s">
        <v>56</v>
      </c>
      <c r="B272" s="336"/>
      <c r="C272" s="336"/>
      <c r="D272" s="336"/>
      <c r="AK272" s="6"/>
    </row>
    <row r="273" spans="1:37" x14ac:dyDescent="0.2">
      <c r="A273" s="337" t="s">
        <v>57</v>
      </c>
      <c r="B273" s="336"/>
      <c r="C273" s="336"/>
      <c r="D273" s="336"/>
      <c r="AK273" s="6"/>
    </row>
    <row r="274" spans="1:37" x14ac:dyDescent="0.2">
      <c r="A274" s="337" t="s">
        <v>58</v>
      </c>
      <c r="B274" s="336"/>
      <c r="C274" s="336"/>
      <c r="D274" s="336"/>
      <c r="AK274" s="6"/>
    </row>
    <row r="275" spans="1:37" x14ac:dyDescent="0.2">
      <c r="A275" s="337" t="s">
        <v>59</v>
      </c>
      <c r="B275" s="336"/>
      <c r="C275" s="336"/>
      <c r="D275" s="336"/>
      <c r="AK275" s="6"/>
    </row>
    <row r="276" spans="1:37" x14ac:dyDescent="0.2">
      <c r="A276" s="337" t="s">
        <v>96</v>
      </c>
      <c r="B276" s="336"/>
      <c r="C276" s="336"/>
      <c r="D276" s="336"/>
      <c r="AK276" s="6"/>
    </row>
    <row r="277" spans="1:37" x14ac:dyDescent="0.2">
      <c r="A277" s="337"/>
      <c r="B277" s="336"/>
      <c r="C277" s="336"/>
      <c r="D277" s="336"/>
      <c r="AK277" s="6"/>
    </row>
    <row r="278" spans="1:37" x14ac:dyDescent="0.2">
      <c r="A278" s="341" t="s">
        <v>97</v>
      </c>
      <c r="B278" s="336"/>
      <c r="C278" s="336"/>
      <c r="D278" s="336"/>
      <c r="AK278" s="6"/>
    </row>
    <row r="279" spans="1:37" x14ac:dyDescent="0.2">
      <c r="A279" s="336"/>
      <c r="B279" s="336"/>
      <c r="C279" s="336"/>
      <c r="D279" s="336"/>
      <c r="AK279" s="6"/>
    </row>
    <row r="280" spans="1:37" ht="27" customHeight="1" x14ac:dyDescent="0.2">
      <c r="A280" s="588" t="s">
        <v>98</v>
      </c>
      <c r="B280" s="588"/>
      <c r="C280" s="58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E280" s="588"/>
      <c r="AF280" s="588"/>
      <c r="AG280" s="588"/>
      <c r="AH280" s="588"/>
      <c r="AI280" s="588"/>
      <c r="AJ280" s="588"/>
      <c r="AK280" s="6"/>
    </row>
    <row r="281" spans="1:37" ht="25.5" customHeight="1" x14ac:dyDescent="0.2">
      <c r="A281" s="588" t="s">
        <v>99</v>
      </c>
      <c r="B281" s="588"/>
      <c r="C281" s="588"/>
      <c r="D281" s="588"/>
      <c r="E281" s="588"/>
      <c r="F281" s="588"/>
      <c r="G281" s="588"/>
      <c r="H281" s="588"/>
      <c r="I281" s="588"/>
      <c r="J281" s="588"/>
      <c r="K281" s="588"/>
      <c r="L281" s="588"/>
      <c r="M281" s="588"/>
      <c r="N281" s="588"/>
      <c r="O281" s="588"/>
      <c r="P281" s="588"/>
      <c r="Q281" s="588"/>
      <c r="R281" s="588"/>
      <c r="S281" s="588"/>
      <c r="T281" s="588"/>
      <c r="U281" s="588"/>
      <c r="V281" s="588"/>
      <c r="W281" s="588"/>
      <c r="X281" s="588"/>
      <c r="Y281" s="588"/>
      <c r="Z281" s="588"/>
      <c r="AA281" s="588"/>
      <c r="AB281" s="588"/>
      <c r="AC281" s="588"/>
      <c r="AD281" s="588"/>
      <c r="AE281" s="588"/>
      <c r="AF281" s="588"/>
      <c r="AG281" s="588"/>
      <c r="AH281" s="588"/>
      <c r="AI281" s="588"/>
      <c r="AJ281" s="588"/>
      <c r="AK281" s="6"/>
    </row>
    <row r="282" spans="1:37" x14ac:dyDescent="0.2">
      <c r="A282" s="341" t="s">
        <v>100</v>
      </c>
      <c r="B282" s="336"/>
      <c r="C282" s="336"/>
      <c r="D282" s="336"/>
      <c r="AK282" s="6"/>
    </row>
    <row r="283" spans="1:37" x14ac:dyDescent="0.2">
      <c r="A283" s="336"/>
      <c r="B283" s="336"/>
      <c r="C283" s="336"/>
      <c r="D283" s="336"/>
      <c r="AK283" s="6"/>
    </row>
    <row r="284" spans="1:37" ht="35.25" customHeight="1" x14ac:dyDescent="0.2">
      <c r="A284" s="588" t="s">
        <v>101</v>
      </c>
      <c r="B284" s="588"/>
      <c r="C284" s="588"/>
      <c r="D284" s="588"/>
      <c r="E284" s="588"/>
      <c r="F284" s="588"/>
      <c r="G284" s="588"/>
      <c r="H284" s="588"/>
      <c r="I284" s="588"/>
      <c r="J284" s="588"/>
      <c r="K284" s="588"/>
      <c r="L284" s="588"/>
      <c r="M284" s="588"/>
      <c r="N284" s="588"/>
      <c r="O284" s="588"/>
      <c r="P284" s="588"/>
      <c r="Q284" s="588"/>
      <c r="R284" s="588"/>
      <c r="S284" s="588"/>
      <c r="T284" s="588"/>
      <c r="U284" s="588"/>
      <c r="V284" s="588"/>
      <c r="W284" s="588"/>
      <c r="X284" s="588"/>
      <c r="Y284" s="588"/>
      <c r="Z284" s="588"/>
      <c r="AA284" s="588"/>
      <c r="AB284" s="588"/>
      <c r="AC284" s="588"/>
      <c r="AD284" s="588"/>
      <c r="AE284" s="588"/>
      <c r="AF284" s="588"/>
      <c r="AG284" s="588"/>
      <c r="AH284" s="588"/>
      <c r="AI284" s="588"/>
      <c r="AJ284" s="588"/>
      <c r="AK284" s="6"/>
    </row>
    <row r="285" spans="1:37" x14ac:dyDescent="0.2">
      <c r="A285" s="337"/>
      <c r="B285" s="336"/>
      <c r="C285" s="336"/>
      <c r="D285" s="336"/>
      <c r="AK285" s="6"/>
    </row>
    <row r="286" spans="1:37" x14ac:dyDescent="0.2">
      <c r="A286" s="341" t="s">
        <v>102</v>
      </c>
      <c r="B286" s="336"/>
      <c r="C286" s="336"/>
      <c r="D286" s="336"/>
      <c r="AK286" s="6"/>
    </row>
    <row r="287" spans="1:37" x14ac:dyDescent="0.2">
      <c r="A287" s="337"/>
      <c r="B287" s="336"/>
      <c r="C287" s="336"/>
      <c r="D287" s="336"/>
      <c r="AK287" s="6"/>
    </row>
    <row r="288" spans="1:37" ht="39" customHeight="1" x14ac:dyDescent="0.2">
      <c r="A288" s="572" t="s">
        <v>64</v>
      </c>
      <c r="B288" s="572"/>
      <c r="C288" s="572"/>
      <c r="D288" s="572"/>
      <c r="E288" s="572"/>
      <c r="F288" s="572"/>
      <c r="G288" s="572"/>
      <c r="H288" s="572"/>
      <c r="I288" s="572"/>
      <c r="J288" s="572"/>
      <c r="K288" s="572"/>
      <c r="L288" s="572"/>
      <c r="M288" s="572"/>
      <c r="N288" s="572"/>
      <c r="O288" s="572"/>
      <c r="P288" s="572"/>
      <c r="Q288" s="572"/>
      <c r="R288" s="572"/>
      <c r="S288" s="572"/>
      <c r="T288" s="572"/>
      <c r="U288" s="572"/>
      <c r="V288" s="572"/>
      <c r="W288" s="572"/>
      <c r="X288" s="572"/>
      <c r="Y288" s="572"/>
      <c r="Z288" s="572"/>
      <c r="AA288" s="572"/>
      <c r="AB288" s="572"/>
      <c r="AC288" s="572"/>
      <c r="AD288" s="572"/>
      <c r="AE288" s="572"/>
      <c r="AF288" s="572"/>
      <c r="AG288" s="572"/>
      <c r="AH288" s="572"/>
      <c r="AI288" s="572"/>
      <c r="AJ288" s="572"/>
      <c r="AK288" s="6"/>
    </row>
    <row r="289" spans="1:37" x14ac:dyDescent="0.2">
      <c r="A289" s="337"/>
      <c r="B289" s="336"/>
      <c r="C289" s="336"/>
      <c r="D289" s="336"/>
      <c r="AK289" s="6"/>
    </row>
    <row r="290" spans="1:37" x14ac:dyDescent="0.2">
      <c r="A290" s="337" t="s">
        <v>65</v>
      </c>
      <c r="B290" s="336"/>
      <c r="C290" s="336"/>
      <c r="D290" s="336"/>
      <c r="AK290" s="6"/>
    </row>
    <row r="291" spans="1:37" x14ac:dyDescent="0.2">
      <c r="A291" s="341" t="s">
        <v>103</v>
      </c>
      <c r="B291" s="336"/>
      <c r="C291" s="336"/>
      <c r="D291" s="336"/>
      <c r="AK291" s="6"/>
    </row>
    <row r="292" spans="1:37" x14ac:dyDescent="0.2">
      <c r="A292" s="336"/>
      <c r="B292" s="336"/>
      <c r="C292" s="336"/>
      <c r="D292" s="336"/>
      <c r="AK292" s="6"/>
    </row>
    <row r="293" spans="1:37" ht="25.5" customHeight="1" x14ac:dyDescent="0.2">
      <c r="A293" s="588" t="s">
        <v>104</v>
      </c>
      <c r="B293" s="588"/>
      <c r="C293" s="588"/>
      <c r="D293" s="588"/>
      <c r="E293" s="588"/>
      <c r="F293" s="588"/>
      <c r="G293" s="588"/>
      <c r="H293" s="588"/>
      <c r="I293" s="588"/>
      <c r="J293" s="588"/>
      <c r="K293" s="588"/>
      <c r="L293" s="588"/>
      <c r="M293" s="588"/>
      <c r="N293" s="588"/>
      <c r="O293" s="588"/>
      <c r="P293" s="588"/>
      <c r="Q293" s="588"/>
      <c r="R293" s="588"/>
      <c r="S293" s="588"/>
      <c r="T293" s="588"/>
      <c r="U293" s="588"/>
      <c r="V293" s="588"/>
      <c r="W293" s="588"/>
      <c r="X293" s="588"/>
      <c r="Y293" s="588"/>
      <c r="Z293" s="588"/>
      <c r="AA293" s="588"/>
      <c r="AB293" s="588"/>
      <c r="AC293" s="588"/>
      <c r="AD293" s="588"/>
      <c r="AE293" s="588"/>
      <c r="AF293" s="588"/>
      <c r="AG293" s="588"/>
      <c r="AH293" s="588"/>
      <c r="AI293" s="588"/>
      <c r="AJ293" s="588"/>
      <c r="AK293" s="6"/>
    </row>
    <row r="294" spans="1:37" x14ac:dyDescent="0.2">
      <c r="A294" s="341" t="s">
        <v>105</v>
      </c>
      <c r="B294" s="336"/>
      <c r="C294" s="336"/>
      <c r="D294" s="336"/>
      <c r="AK294" s="6"/>
    </row>
    <row r="295" spans="1:37" ht="25.5" customHeight="1" x14ac:dyDescent="0.2">
      <c r="A295" s="572" t="s">
        <v>106</v>
      </c>
      <c r="B295" s="572"/>
      <c r="C295" s="572"/>
      <c r="D295" s="572"/>
      <c r="E295" s="572"/>
      <c r="F295" s="572"/>
      <c r="G295" s="572"/>
      <c r="H295" s="572"/>
      <c r="I295" s="572"/>
      <c r="J295" s="572"/>
      <c r="K295" s="572"/>
      <c r="L295" s="572"/>
      <c r="M295" s="572"/>
      <c r="N295" s="572"/>
      <c r="O295" s="572"/>
      <c r="P295" s="572"/>
      <c r="Q295" s="572"/>
      <c r="R295" s="572"/>
      <c r="S295" s="572"/>
      <c r="T295" s="572"/>
      <c r="U295" s="572"/>
      <c r="V295" s="572"/>
      <c r="W295" s="572"/>
      <c r="X295" s="572"/>
      <c r="Y295" s="572"/>
      <c r="Z295" s="572"/>
      <c r="AA295" s="572"/>
      <c r="AB295" s="572"/>
      <c r="AC295" s="572"/>
      <c r="AD295" s="572"/>
      <c r="AE295" s="572"/>
      <c r="AF295" s="572"/>
      <c r="AG295" s="572"/>
      <c r="AH295" s="572"/>
      <c r="AI295" s="572"/>
      <c r="AJ295" s="572"/>
      <c r="AK295" s="6"/>
    </row>
    <row r="296" spans="1:37" x14ac:dyDescent="0.2">
      <c r="A296" s="337" t="s">
        <v>107</v>
      </c>
      <c r="B296" s="336"/>
      <c r="C296" s="336"/>
      <c r="D296" s="336"/>
      <c r="AK296" s="6"/>
    </row>
    <row r="297" spans="1:37" x14ac:dyDescent="0.2">
      <c r="A297" s="32" t="s">
        <v>108</v>
      </c>
      <c r="B297" s="336"/>
      <c r="C297" s="336"/>
      <c r="D297" s="336"/>
      <c r="AK297" s="6"/>
    </row>
    <row r="298" spans="1:37" ht="27" customHeight="1" x14ac:dyDescent="0.2">
      <c r="A298" s="572" t="s">
        <v>109</v>
      </c>
      <c r="B298" s="572"/>
      <c r="C298" s="572"/>
      <c r="D298" s="572"/>
      <c r="E298" s="572"/>
      <c r="F298" s="572"/>
      <c r="G298" s="572"/>
      <c r="H298" s="572"/>
      <c r="I298" s="572"/>
      <c r="J298" s="572"/>
      <c r="K298" s="572"/>
      <c r="L298" s="572"/>
      <c r="M298" s="572"/>
      <c r="N298" s="572"/>
      <c r="O298" s="572"/>
      <c r="P298" s="572"/>
      <c r="Q298" s="572"/>
      <c r="R298" s="572"/>
      <c r="S298" s="572"/>
      <c r="T298" s="572"/>
      <c r="U298" s="572"/>
      <c r="V298" s="572"/>
      <c r="W298" s="572"/>
      <c r="X298" s="572"/>
      <c r="Y298" s="572"/>
      <c r="Z298" s="572"/>
      <c r="AA298" s="572"/>
      <c r="AB298" s="572"/>
      <c r="AC298" s="572"/>
      <c r="AD298" s="572"/>
      <c r="AE298" s="572"/>
      <c r="AF298" s="572"/>
      <c r="AG298" s="572"/>
      <c r="AH298" s="572"/>
      <c r="AI298" s="572"/>
      <c r="AJ298" s="572"/>
      <c r="AK298" s="6"/>
    </row>
    <row r="299" spans="1:37" ht="25.5" customHeight="1" x14ac:dyDescent="0.2">
      <c r="A299" s="572" t="s">
        <v>110</v>
      </c>
      <c r="B299" s="572"/>
      <c r="C299" s="572"/>
      <c r="D299" s="572"/>
      <c r="E299" s="572"/>
      <c r="F299" s="572"/>
      <c r="G299" s="572"/>
      <c r="H299" s="572"/>
      <c r="I299" s="572"/>
      <c r="J299" s="572"/>
      <c r="K299" s="572"/>
      <c r="L299" s="572"/>
      <c r="M299" s="572"/>
      <c r="N299" s="572"/>
      <c r="O299" s="572"/>
      <c r="P299" s="572"/>
      <c r="Q299" s="572"/>
      <c r="R299" s="572"/>
      <c r="S299" s="572"/>
      <c r="T299" s="572"/>
      <c r="U299" s="572"/>
      <c r="V299" s="572"/>
      <c r="W299" s="572"/>
      <c r="X299" s="572"/>
      <c r="Y299" s="572"/>
      <c r="Z299" s="572"/>
      <c r="AA299" s="572"/>
      <c r="AB299" s="572"/>
      <c r="AC299" s="572"/>
      <c r="AD299" s="572"/>
      <c r="AE299" s="572"/>
      <c r="AF299" s="572"/>
      <c r="AG299" s="572"/>
      <c r="AH299" s="572"/>
      <c r="AI299" s="572"/>
      <c r="AJ299" s="572"/>
      <c r="AK299" s="6"/>
    </row>
    <row r="300" spans="1:37" x14ac:dyDescent="0.2">
      <c r="A300" s="334" t="s">
        <v>111</v>
      </c>
      <c r="B300" s="336"/>
      <c r="C300" s="336"/>
      <c r="D300" s="336"/>
      <c r="AK300" s="6"/>
    </row>
    <row r="301" spans="1:37" ht="13.5" customHeight="1" thickBot="1" x14ac:dyDescent="0.25">
      <c r="A301" s="336"/>
      <c r="B301" s="336"/>
      <c r="C301" s="336"/>
      <c r="D301" s="336"/>
      <c r="AK301" s="6"/>
    </row>
    <row r="302" spans="1:37" ht="13.5" customHeight="1" x14ac:dyDescent="0.2">
      <c r="A302" s="615" t="s">
        <v>112</v>
      </c>
      <c r="B302" s="616"/>
      <c r="C302" s="616"/>
      <c r="D302" s="616"/>
      <c r="E302" s="616"/>
      <c r="F302" s="616"/>
      <c r="G302" s="617"/>
      <c r="H302" s="615" t="s">
        <v>113</v>
      </c>
      <c r="I302" s="616"/>
      <c r="J302" s="616"/>
      <c r="K302" s="616"/>
      <c r="L302" s="616"/>
      <c r="M302" s="616"/>
      <c r="N302" s="616"/>
      <c r="O302" s="616"/>
      <c r="P302" s="616"/>
      <c r="Q302" s="616"/>
      <c r="R302" s="616"/>
      <c r="S302" s="616"/>
      <c r="T302" s="616"/>
      <c r="U302" s="616"/>
      <c r="V302" s="616"/>
      <c r="W302" s="616"/>
      <c r="X302" s="616"/>
      <c r="Y302" s="617"/>
      <c r="Z302" s="615" t="s">
        <v>114</v>
      </c>
      <c r="AA302" s="616"/>
      <c r="AB302" s="616"/>
      <c r="AC302" s="616"/>
      <c r="AD302" s="617"/>
      <c r="AE302" s="615" t="s">
        <v>115</v>
      </c>
      <c r="AF302" s="616"/>
      <c r="AG302" s="616"/>
      <c r="AH302" s="616"/>
      <c r="AI302" s="617"/>
      <c r="AK302" s="6"/>
    </row>
    <row r="303" spans="1:37" ht="13.5" customHeight="1" thickBot="1" x14ac:dyDescent="0.25">
      <c r="A303" s="618"/>
      <c r="B303" s="619"/>
      <c r="C303" s="619"/>
      <c r="D303" s="619"/>
      <c r="E303" s="619"/>
      <c r="F303" s="619"/>
      <c r="G303" s="620"/>
      <c r="H303" s="618"/>
      <c r="I303" s="619"/>
      <c r="J303" s="619"/>
      <c r="K303" s="619"/>
      <c r="L303" s="619"/>
      <c r="M303" s="619"/>
      <c r="N303" s="619"/>
      <c r="O303" s="619"/>
      <c r="P303" s="619"/>
      <c r="Q303" s="619"/>
      <c r="R303" s="619"/>
      <c r="S303" s="619"/>
      <c r="T303" s="619"/>
      <c r="U303" s="619"/>
      <c r="V303" s="619"/>
      <c r="W303" s="619"/>
      <c r="X303" s="619"/>
      <c r="Y303" s="620"/>
      <c r="Z303" s="618"/>
      <c r="AA303" s="619"/>
      <c r="AB303" s="619"/>
      <c r="AC303" s="619"/>
      <c r="AD303" s="620"/>
      <c r="AE303" s="618"/>
      <c r="AF303" s="619"/>
      <c r="AG303" s="619"/>
      <c r="AH303" s="619"/>
      <c r="AI303" s="620"/>
      <c r="AK303" s="6"/>
    </row>
    <row r="304" spans="1:37" ht="13.5" customHeight="1" x14ac:dyDescent="0.2">
      <c r="A304" s="615" t="s">
        <v>116</v>
      </c>
      <c r="B304" s="616"/>
      <c r="C304" s="616"/>
      <c r="D304" s="616"/>
      <c r="E304" s="616"/>
      <c r="F304" s="616"/>
      <c r="G304" s="617"/>
      <c r="H304" s="685" t="s">
        <v>117</v>
      </c>
      <c r="I304" s="686"/>
      <c r="J304" s="686"/>
      <c r="K304" s="686"/>
      <c r="L304" s="686"/>
      <c r="M304" s="686"/>
      <c r="N304" s="686"/>
      <c r="O304" s="686"/>
      <c r="P304" s="686"/>
      <c r="Q304" s="686"/>
      <c r="R304" s="686"/>
      <c r="S304" s="686"/>
      <c r="T304" s="686"/>
      <c r="U304" s="686"/>
      <c r="V304" s="686"/>
      <c r="W304" s="686"/>
      <c r="X304" s="686"/>
      <c r="Y304" s="687"/>
      <c r="Z304" s="630" t="str">
        <f>+Datos!B34</f>
        <v>30 de julio 2024</v>
      </c>
      <c r="AA304" s="631"/>
      <c r="AB304" s="631"/>
      <c r="AC304" s="631"/>
      <c r="AD304" s="632"/>
      <c r="AE304" s="630" t="s">
        <v>118</v>
      </c>
      <c r="AF304" s="631"/>
      <c r="AG304" s="631"/>
      <c r="AH304" s="631"/>
      <c r="AI304" s="632"/>
      <c r="AK304" s="6"/>
    </row>
    <row r="305" spans="1:37" ht="13.5" customHeight="1" x14ac:dyDescent="0.2">
      <c r="A305" s="621"/>
      <c r="B305" s="622"/>
      <c r="C305" s="622"/>
      <c r="D305" s="622"/>
      <c r="E305" s="622"/>
      <c r="F305" s="622"/>
      <c r="G305" s="623"/>
      <c r="H305" s="648" t="s">
        <v>119</v>
      </c>
      <c r="I305" s="603"/>
      <c r="J305" s="603"/>
      <c r="K305" s="603"/>
      <c r="L305" s="603"/>
      <c r="M305" s="603"/>
      <c r="N305" s="603"/>
      <c r="O305" s="603"/>
      <c r="P305" s="603"/>
      <c r="Q305" s="603"/>
      <c r="R305" s="603"/>
      <c r="S305" s="603"/>
      <c r="T305" s="603"/>
      <c r="U305" s="603"/>
      <c r="V305" s="603"/>
      <c r="W305" s="603"/>
      <c r="X305" s="603"/>
      <c r="Y305" s="649"/>
      <c r="Z305" s="633"/>
      <c r="AA305" s="634"/>
      <c r="AB305" s="634"/>
      <c r="AC305" s="634"/>
      <c r="AD305" s="635"/>
      <c r="AE305" s="633"/>
      <c r="AF305" s="634"/>
      <c r="AG305" s="634"/>
      <c r="AH305" s="634"/>
      <c r="AI305" s="635"/>
      <c r="AK305" s="6"/>
    </row>
    <row r="306" spans="1:37" ht="13.5" customHeight="1" x14ac:dyDescent="0.2">
      <c r="A306" s="621"/>
      <c r="B306" s="622"/>
      <c r="C306" s="622"/>
      <c r="D306" s="622"/>
      <c r="E306" s="622"/>
      <c r="F306" s="622"/>
      <c r="G306" s="623"/>
      <c r="H306" s="648" t="s">
        <v>120</v>
      </c>
      <c r="I306" s="603"/>
      <c r="J306" s="603"/>
      <c r="K306" s="603"/>
      <c r="L306" s="603"/>
      <c r="M306" s="603"/>
      <c r="N306" s="603"/>
      <c r="O306" s="603"/>
      <c r="P306" s="603"/>
      <c r="Q306" s="603"/>
      <c r="R306" s="603"/>
      <c r="S306" s="603"/>
      <c r="T306" s="603"/>
      <c r="U306" s="603"/>
      <c r="V306" s="603"/>
      <c r="W306" s="603"/>
      <c r="X306" s="603"/>
      <c r="Y306" s="649"/>
      <c r="Z306" s="633"/>
      <c r="AA306" s="634"/>
      <c r="AB306" s="634"/>
      <c r="AC306" s="634"/>
      <c r="AD306" s="635"/>
      <c r="AE306" s="633"/>
      <c r="AF306" s="634"/>
      <c r="AG306" s="634"/>
      <c r="AH306" s="634"/>
      <c r="AI306" s="635"/>
      <c r="AK306" s="6"/>
    </row>
    <row r="307" spans="1:37" ht="27.75" customHeight="1" thickBot="1" x14ac:dyDescent="0.25">
      <c r="A307" s="618"/>
      <c r="B307" s="619"/>
      <c r="C307" s="619"/>
      <c r="D307" s="619"/>
      <c r="E307" s="619"/>
      <c r="F307" s="619"/>
      <c r="G307" s="620"/>
      <c r="H307" s="674" t="s">
        <v>121</v>
      </c>
      <c r="I307" s="675"/>
      <c r="J307" s="675"/>
      <c r="K307" s="675"/>
      <c r="L307" s="675"/>
      <c r="M307" s="675"/>
      <c r="N307" s="675"/>
      <c r="O307" s="675"/>
      <c r="P307" s="675"/>
      <c r="Q307" s="675"/>
      <c r="R307" s="675"/>
      <c r="S307" s="675"/>
      <c r="T307" s="675"/>
      <c r="U307" s="675"/>
      <c r="V307" s="675"/>
      <c r="W307" s="675"/>
      <c r="X307" s="675"/>
      <c r="Y307" s="676"/>
      <c r="Z307" s="636"/>
      <c r="AA307" s="637"/>
      <c r="AB307" s="637"/>
      <c r="AC307" s="637"/>
      <c r="AD307" s="638"/>
      <c r="AE307" s="636"/>
      <c r="AF307" s="637"/>
      <c r="AG307" s="637"/>
      <c r="AH307" s="637"/>
      <c r="AI307" s="638"/>
      <c r="AK307" s="6"/>
    </row>
    <row r="308" spans="1:37" ht="13.5" customHeight="1" x14ac:dyDescent="0.2">
      <c r="A308" s="615" t="s">
        <v>122</v>
      </c>
      <c r="B308" s="616"/>
      <c r="C308" s="616"/>
      <c r="D308" s="616"/>
      <c r="E308" s="616"/>
      <c r="F308" s="616"/>
      <c r="G308" s="617"/>
      <c r="H308" s="677"/>
      <c r="I308" s="678"/>
      <c r="J308" s="678"/>
      <c r="K308" s="678"/>
      <c r="L308" s="678"/>
      <c r="M308" s="678"/>
      <c r="N308" s="678"/>
      <c r="O308" s="678"/>
      <c r="P308" s="678"/>
      <c r="Q308" s="678"/>
      <c r="R308" s="678"/>
      <c r="S308" s="678"/>
      <c r="T308" s="678"/>
      <c r="U308" s="678"/>
      <c r="V308" s="678"/>
      <c r="W308" s="678"/>
      <c r="X308" s="678"/>
      <c r="Y308" s="679"/>
      <c r="Z308" s="639" t="str">
        <f>+Datos!B35</f>
        <v>31 de julio 2024
 Hora 9:00 a.m</v>
      </c>
      <c r="AA308" s="640"/>
      <c r="AB308" s="640"/>
      <c r="AC308" s="640"/>
      <c r="AD308" s="641"/>
      <c r="AE308" s="630" t="s">
        <v>118</v>
      </c>
      <c r="AF308" s="631"/>
      <c r="AG308" s="631"/>
      <c r="AH308" s="631"/>
      <c r="AI308" s="632"/>
      <c r="AK308" s="6"/>
    </row>
    <row r="309" spans="1:37" ht="13.5" customHeight="1" thickBot="1" x14ac:dyDescent="0.25">
      <c r="A309" s="618"/>
      <c r="B309" s="619"/>
      <c r="C309" s="619"/>
      <c r="D309" s="619"/>
      <c r="E309" s="619"/>
      <c r="F309" s="619"/>
      <c r="G309" s="620"/>
      <c r="H309" s="680"/>
      <c r="I309" s="681"/>
      <c r="J309" s="681"/>
      <c r="K309" s="681"/>
      <c r="L309" s="681"/>
      <c r="M309" s="681"/>
      <c r="N309" s="681"/>
      <c r="O309" s="681"/>
      <c r="P309" s="681"/>
      <c r="Q309" s="681"/>
      <c r="R309" s="681"/>
      <c r="S309" s="681"/>
      <c r="T309" s="681"/>
      <c r="U309" s="681"/>
      <c r="V309" s="681"/>
      <c r="W309" s="681"/>
      <c r="X309" s="681"/>
      <c r="Y309" s="682"/>
      <c r="Z309" s="642"/>
      <c r="AA309" s="643"/>
      <c r="AB309" s="643"/>
      <c r="AC309" s="643"/>
      <c r="AD309" s="644"/>
      <c r="AE309" s="636"/>
      <c r="AF309" s="637"/>
      <c r="AG309" s="637"/>
      <c r="AH309" s="637"/>
      <c r="AI309" s="638"/>
      <c r="AK309" s="6"/>
    </row>
    <row r="310" spans="1:37" ht="13.5" customHeight="1" thickBot="1" x14ac:dyDescent="0.25">
      <c r="A310" s="650" t="s">
        <v>123</v>
      </c>
      <c r="B310" s="651"/>
      <c r="C310" s="651"/>
      <c r="D310" s="651"/>
      <c r="E310" s="651"/>
      <c r="F310" s="651"/>
      <c r="G310" s="652"/>
      <c r="H310" s="656" t="s">
        <v>124</v>
      </c>
      <c r="I310" s="657"/>
      <c r="J310" s="657"/>
      <c r="K310" s="657"/>
      <c r="L310" s="657"/>
      <c r="M310" s="657"/>
      <c r="N310" s="657"/>
      <c r="O310" s="657"/>
      <c r="P310" s="657"/>
      <c r="Q310" s="657"/>
      <c r="R310" s="657"/>
      <c r="S310" s="657"/>
      <c r="T310" s="657"/>
      <c r="U310" s="657"/>
      <c r="V310" s="657"/>
      <c r="W310" s="657"/>
      <c r="X310" s="657"/>
      <c r="Y310" s="658"/>
      <c r="Z310" s="645" t="str">
        <f>+Datos!B36</f>
        <v>01 de agosto 2024
 Hora 4:00  p.m</v>
      </c>
      <c r="AA310" s="646"/>
      <c r="AB310" s="646"/>
      <c r="AC310" s="646"/>
      <c r="AD310" s="647"/>
      <c r="AE310" s="671" t="s">
        <v>118</v>
      </c>
      <c r="AF310" s="672"/>
      <c r="AG310" s="672"/>
      <c r="AH310" s="672"/>
      <c r="AI310" s="673"/>
      <c r="AK310" s="6"/>
    </row>
    <row r="311" spans="1:37" ht="13.5" customHeight="1" x14ac:dyDescent="0.2">
      <c r="A311" s="615" t="s">
        <v>125</v>
      </c>
      <c r="B311" s="616"/>
      <c r="C311" s="616"/>
      <c r="D311" s="616"/>
      <c r="E311" s="616"/>
      <c r="F311" s="616"/>
      <c r="G311" s="617"/>
      <c r="H311" s="685" t="s">
        <v>126</v>
      </c>
      <c r="I311" s="686"/>
      <c r="J311" s="686"/>
      <c r="K311" s="686"/>
      <c r="L311" s="686"/>
      <c r="M311" s="686"/>
      <c r="N311" s="686"/>
      <c r="O311" s="686"/>
      <c r="P311" s="686"/>
      <c r="Q311" s="686"/>
      <c r="R311" s="686"/>
      <c r="S311" s="686"/>
      <c r="T311" s="686"/>
      <c r="U311" s="686"/>
      <c r="V311" s="686"/>
      <c r="W311" s="686"/>
      <c r="X311" s="686"/>
      <c r="Y311" s="687"/>
      <c r="Z311" s="639" t="str">
        <f>+Datos!B37</f>
        <v>2 de agosto 2024</v>
      </c>
      <c r="AA311" s="640"/>
      <c r="AB311" s="640"/>
      <c r="AC311" s="640"/>
      <c r="AD311" s="641"/>
      <c r="AE311" s="630" t="s">
        <v>118</v>
      </c>
      <c r="AF311" s="631"/>
      <c r="AG311" s="631"/>
      <c r="AH311" s="631"/>
      <c r="AI311" s="632"/>
      <c r="AK311" s="6"/>
    </row>
    <row r="312" spans="1:37" ht="26.25" customHeight="1" thickBot="1" x14ac:dyDescent="0.25">
      <c r="A312" s="618"/>
      <c r="B312" s="619"/>
      <c r="C312" s="619"/>
      <c r="D312" s="619"/>
      <c r="E312" s="619"/>
      <c r="F312" s="619"/>
      <c r="G312" s="620"/>
      <c r="H312" s="674" t="s">
        <v>127</v>
      </c>
      <c r="I312" s="675"/>
      <c r="J312" s="675"/>
      <c r="K312" s="675"/>
      <c r="L312" s="675"/>
      <c r="M312" s="675"/>
      <c r="N312" s="675"/>
      <c r="O312" s="675"/>
      <c r="P312" s="675"/>
      <c r="Q312" s="675"/>
      <c r="R312" s="675"/>
      <c r="S312" s="675"/>
      <c r="T312" s="675"/>
      <c r="U312" s="675"/>
      <c r="V312" s="675"/>
      <c r="W312" s="675"/>
      <c r="X312" s="675"/>
      <c r="Y312" s="676"/>
      <c r="Z312" s="642"/>
      <c r="AA312" s="643"/>
      <c r="AB312" s="643"/>
      <c r="AC312" s="643"/>
      <c r="AD312" s="644"/>
      <c r="AE312" s="636"/>
      <c r="AF312" s="637"/>
      <c r="AG312" s="637"/>
      <c r="AH312" s="637"/>
      <c r="AI312" s="638"/>
      <c r="AK312" s="6"/>
    </row>
    <row r="313" spans="1:37" ht="13.5" customHeight="1" x14ac:dyDescent="0.2">
      <c r="A313" s="615" t="s">
        <v>128</v>
      </c>
      <c r="B313" s="616"/>
      <c r="C313" s="616"/>
      <c r="D313" s="616"/>
      <c r="E313" s="616"/>
      <c r="F313" s="616"/>
      <c r="G313" s="617"/>
      <c r="H313" s="624" t="s">
        <v>129</v>
      </c>
      <c r="I313" s="625"/>
      <c r="J313" s="625"/>
      <c r="K313" s="625"/>
      <c r="L313" s="625"/>
      <c r="M313" s="625"/>
      <c r="N313" s="625"/>
      <c r="O313" s="625"/>
      <c r="P313" s="625"/>
      <c r="Q313" s="625"/>
      <c r="R313" s="625"/>
      <c r="S313" s="625"/>
      <c r="T313" s="625"/>
      <c r="U313" s="625"/>
      <c r="V313" s="625"/>
      <c r="W313" s="625"/>
      <c r="X313" s="625"/>
      <c r="Y313" s="626"/>
      <c r="Z313" s="639" t="str">
        <f>+Datos!B38</f>
        <v>2 de agosto 2024</v>
      </c>
      <c r="AA313" s="640"/>
      <c r="AB313" s="640"/>
      <c r="AC313" s="640"/>
      <c r="AD313" s="641"/>
      <c r="AE313" s="630" t="s">
        <v>118</v>
      </c>
      <c r="AF313" s="631"/>
      <c r="AG313" s="631"/>
      <c r="AH313" s="631"/>
      <c r="AI313" s="632"/>
      <c r="AK313" s="6"/>
    </row>
    <row r="314" spans="1:37" ht="13.5" customHeight="1" thickBot="1" x14ac:dyDescent="0.25">
      <c r="A314" s="618"/>
      <c r="B314" s="619"/>
      <c r="C314" s="619"/>
      <c r="D314" s="619"/>
      <c r="E314" s="619"/>
      <c r="F314" s="619"/>
      <c r="G314" s="620"/>
      <c r="H314" s="627"/>
      <c r="I314" s="628"/>
      <c r="J314" s="628"/>
      <c r="K314" s="628"/>
      <c r="L314" s="628"/>
      <c r="M314" s="628"/>
      <c r="N314" s="628"/>
      <c r="O314" s="628"/>
      <c r="P314" s="628"/>
      <c r="Q314" s="628"/>
      <c r="R314" s="628"/>
      <c r="S314" s="628"/>
      <c r="T314" s="628"/>
      <c r="U314" s="628"/>
      <c r="V314" s="628"/>
      <c r="W314" s="628"/>
      <c r="X314" s="628"/>
      <c r="Y314" s="629"/>
      <c r="Z314" s="642"/>
      <c r="AA314" s="643"/>
      <c r="AB314" s="643"/>
      <c r="AC314" s="643"/>
      <c r="AD314" s="644"/>
      <c r="AE314" s="636"/>
      <c r="AF314" s="637"/>
      <c r="AG314" s="637"/>
      <c r="AH314" s="637"/>
      <c r="AI314" s="638"/>
      <c r="AK314" s="6"/>
    </row>
    <row r="315" spans="1:37" ht="13.5" customHeight="1" x14ac:dyDescent="0.2">
      <c r="A315" s="615" t="s">
        <v>130</v>
      </c>
      <c r="B315" s="616"/>
      <c r="C315" s="616"/>
      <c r="D315" s="616"/>
      <c r="E315" s="616"/>
      <c r="F315" s="616"/>
      <c r="G315" s="617"/>
      <c r="H315" s="624" t="s">
        <v>130</v>
      </c>
      <c r="I315" s="625"/>
      <c r="J315" s="625"/>
      <c r="K315" s="625"/>
      <c r="L315" s="625"/>
      <c r="M315" s="625"/>
      <c r="N315" s="625"/>
      <c r="O315" s="625"/>
      <c r="P315" s="625"/>
      <c r="Q315" s="625"/>
      <c r="R315" s="625"/>
      <c r="S315" s="625"/>
      <c r="T315" s="625"/>
      <c r="U315" s="625"/>
      <c r="V315" s="625"/>
      <c r="W315" s="625"/>
      <c r="X315" s="625"/>
      <c r="Y315" s="626"/>
      <c r="Z315" s="639" t="str">
        <f>+Datos!B39</f>
        <v>5 de agosto 2024
 Hasta las 04:00 p.m</v>
      </c>
      <c r="AA315" s="640"/>
      <c r="AB315" s="640"/>
      <c r="AC315" s="640"/>
      <c r="AD315" s="641"/>
      <c r="AE315" s="630" t="s">
        <v>118</v>
      </c>
      <c r="AF315" s="631"/>
      <c r="AG315" s="631"/>
      <c r="AH315" s="631"/>
      <c r="AI315" s="632"/>
      <c r="AK315" s="6"/>
    </row>
    <row r="316" spans="1:37" ht="13.5" customHeight="1" thickBot="1" x14ac:dyDescent="0.25">
      <c r="A316" s="618"/>
      <c r="B316" s="619"/>
      <c r="C316" s="619"/>
      <c r="D316" s="619"/>
      <c r="E316" s="619"/>
      <c r="F316" s="619"/>
      <c r="G316" s="620"/>
      <c r="H316" s="627"/>
      <c r="I316" s="628"/>
      <c r="J316" s="628"/>
      <c r="K316" s="628"/>
      <c r="L316" s="628"/>
      <c r="M316" s="628"/>
      <c r="N316" s="628"/>
      <c r="O316" s="628"/>
      <c r="P316" s="628"/>
      <c r="Q316" s="628"/>
      <c r="R316" s="628"/>
      <c r="S316" s="628"/>
      <c r="T316" s="628"/>
      <c r="U316" s="628"/>
      <c r="V316" s="628"/>
      <c r="W316" s="628"/>
      <c r="X316" s="628"/>
      <c r="Y316" s="629"/>
      <c r="Z316" s="642"/>
      <c r="AA316" s="643"/>
      <c r="AB316" s="643"/>
      <c r="AC316" s="643"/>
      <c r="AD316" s="644"/>
      <c r="AE316" s="636"/>
      <c r="AF316" s="637"/>
      <c r="AG316" s="637"/>
      <c r="AH316" s="637"/>
      <c r="AI316" s="638"/>
      <c r="AK316" s="6"/>
    </row>
    <row r="317" spans="1:37" ht="13.5" customHeight="1" x14ac:dyDescent="0.2">
      <c r="A317" s="615" t="s">
        <v>131</v>
      </c>
      <c r="B317" s="616"/>
      <c r="C317" s="616"/>
      <c r="D317" s="616"/>
      <c r="E317" s="616"/>
      <c r="F317" s="616"/>
      <c r="G317" s="617"/>
      <c r="H317" s="624" t="s">
        <v>132</v>
      </c>
      <c r="I317" s="625"/>
      <c r="J317" s="625"/>
      <c r="K317" s="625"/>
      <c r="L317" s="625"/>
      <c r="M317" s="625"/>
      <c r="N317" s="625"/>
      <c r="O317" s="625"/>
      <c r="P317" s="625"/>
      <c r="Q317" s="625"/>
      <c r="R317" s="625"/>
      <c r="S317" s="625"/>
      <c r="T317" s="625"/>
      <c r="U317" s="625"/>
      <c r="V317" s="625"/>
      <c r="W317" s="625"/>
      <c r="X317" s="625"/>
      <c r="Y317" s="626"/>
      <c r="Z317" s="639" t="str">
        <f>+Datos!B40</f>
        <v>6 de agosto 2024</v>
      </c>
      <c r="AA317" s="640"/>
      <c r="AB317" s="640"/>
      <c r="AC317" s="640"/>
      <c r="AD317" s="641"/>
      <c r="AE317" s="630" t="s">
        <v>118</v>
      </c>
      <c r="AF317" s="631"/>
      <c r="AG317" s="631"/>
      <c r="AH317" s="631"/>
      <c r="AI317" s="632"/>
      <c r="AK317" s="6"/>
    </row>
    <row r="318" spans="1:37" ht="13.5" customHeight="1" thickBot="1" x14ac:dyDescent="0.25">
      <c r="A318" s="618"/>
      <c r="B318" s="619"/>
      <c r="C318" s="619"/>
      <c r="D318" s="619"/>
      <c r="E318" s="619"/>
      <c r="F318" s="619"/>
      <c r="G318" s="620"/>
      <c r="H318" s="627" t="s">
        <v>133</v>
      </c>
      <c r="I318" s="628"/>
      <c r="J318" s="628"/>
      <c r="K318" s="628"/>
      <c r="L318" s="628"/>
      <c r="M318" s="628"/>
      <c r="N318" s="628"/>
      <c r="O318" s="628"/>
      <c r="P318" s="628"/>
      <c r="Q318" s="628"/>
      <c r="R318" s="628"/>
      <c r="S318" s="628"/>
      <c r="T318" s="628"/>
      <c r="U318" s="628"/>
      <c r="V318" s="628"/>
      <c r="W318" s="628"/>
      <c r="X318" s="628"/>
      <c r="Y318" s="629"/>
      <c r="Z318" s="642"/>
      <c r="AA318" s="643"/>
      <c r="AB318" s="643"/>
      <c r="AC318" s="643"/>
      <c r="AD318" s="644"/>
      <c r="AE318" s="636"/>
      <c r="AF318" s="637"/>
      <c r="AG318" s="637"/>
      <c r="AH318" s="637"/>
      <c r="AI318" s="638"/>
      <c r="AK318" s="6"/>
    </row>
    <row r="319" spans="1:37" ht="26.25" customHeight="1" thickBot="1" x14ac:dyDescent="0.25">
      <c r="A319" s="650" t="s">
        <v>134</v>
      </c>
      <c r="B319" s="651"/>
      <c r="C319" s="651"/>
      <c r="D319" s="651"/>
      <c r="E319" s="651"/>
      <c r="F319" s="651"/>
      <c r="G319" s="652"/>
      <c r="H319" s="656" t="s">
        <v>135</v>
      </c>
      <c r="I319" s="657"/>
      <c r="J319" s="657"/>
      <c r="K319" s="657"/>
      <c r="L319" s="657"/>
      <c r="M319" s="657"/>
      <c r="N319" s="657"/>
      <c r="O319" s="657"/>
      <c r="P319" s="657"/>
      <c r="Q319" s="657"/>
      <c r="R319" s="657"/>
      <c r="S319" s="657"/>
      <c r="T319" s="657"/>
      <c r="U319" s="657"/>
      <c r="V319" s="657"/>
      <c r="W319" s="657"/>
      <c r="X319" s="657"/>
      <c r="Y319" s="658"/>
      <c r="Z319" s="645" t="str">
        <f>+Datos!B41</f>
        <v>6 de agosto 2024</v>
      </c>
      <c r="AA319" s="646"/>
      <c r="AB319" s="646"/>
      <c r="AC319" s="646"/>
      <c r="AD319" s="647"/>
      <c r="AE319" s="671" t="s">
        <v>118</v>
      </c>
      <c r="AF319" s="672"/>
      <c r="AG319" s="672"/>
      <c r="AH319" s="672"/>
      <c r="AI319" s="673"/>
      <c r="AK319" s="6"/>
    </row>
    <row r="320" spans="1:37" ht="26.25" customHeight="1" thickBot="1" x14ac:dyDescent="0.25">
      <c r="A320" s="650" t="s">
        <v>136</v>
      </c>
      <c r="B320" s="651"/>
      <c r="C320" s="651"/>
      <c r="D320" s="651"/>
      <c r="E320" s="651"/>
      <c r="F320" s="651"/>
      <c r="G320" s="652"/>
      <c r="H320" s="656" t="s">
        <v>137</v>
      </c>
      <c r="I320" s="657"/>
      <c r="J320" s="657"/>
      <c r="K320" s="657"/>
      <c r="L320" s="657"/>
      <c r="M320" s="657"/>
      <c r="N320" s="657"/>
      <c r="O320" s="657"/>
      <c r="P320" s="657"/>
      <c r="Q320" s="657"/>
      <c r="R320" s="657"/>
      <c r="S320" s="657"/>
      <c r="T320" s="657"/>
      <c r="U320" s="657"/>
      <c r="V320" s="657"/>
      <c r="W320" s="657"/>
      <c r="X320" s="657"/>
      <c r="Y320" s="658"/>
      <c r="Z320" s="645" t="str">
        <f>+Datos!B42</f>
        <v>28 de agosto 2024</v>
      </c>
      <c r="AA320" s="646"/>
      <c r="AB320" s="646"/>
      <c r="AC320" s="646"/>
      <c r="AD320" s="647"/>
      <c r="AE320" s="671" t="s">
        <v>118</v>
      </c>
      <c r="AF320" s="672"/>
      <c r="AG320" s="672"/>
      <c r="AH320" s="672"/>
      <c r="AI320" s="673"/>
      <c r="AK320" s="6"/>
    </row>
    <row r="321" spans="1:110" ht="12.75" customHeight="1" x14ac:dyDescent="0.2">
      <c r="A321" s="336"/>
      <c r="B321" s="336"/>
      <c r="C321" s="336"/>
      <c r="D321" s="336"/>
      <c r="AK321" s="6"/>
    </row>
    <row r="322" spans="1:110" x14ac:dyDescent="0.2">
      <c r="A322" s="336"/>
      <c r="B322" s="336"/>
      <c r="C322" s="336"/>
      <c r="D322" s="336"/>
      <c r="AK322" s="6"/>
    </row>
    <row r="323" spans="1:110" x14ac:dyDescent="0.2">
      <c r="A323" s="336"/>
      <c r="B323" s="336"/>
      <c r="C323" s="336"/>
      <c r="D323" s="336"/>
      <c r="AK323" s="6"/>
    </row>
    <row r="324" spans="1:110" x14ac:dyDescent="0.2">
      <c r="A324" s="560" t="str">
        <f>+A147</f>
        <v>ALICIA MARIA MARIN OCHOA</v>
      </c>
      <c r="B324" s="560"/>
      <c r="C324" s="560"/>
      <c r="D324" s="560"/>
      <c r="E324" s="560"/>
      <c r="F324" s="560"/>
      <c r="G324" s="560"/>
      <c r="H324" s="560"/>
      <c r="I324" s="560"/>
      <c r="J324" s="560"/>
      <c r="K324" s="560"/>
      <c r="L324" s="560"/>
      <c r="AK324" s="6"/>
    </row>
    <row r="325" spans="1:110" x14ac:dyDescent="0.2">
      <c r="A325" s="336" t="s">
        <v>68</v>
      </c>
      <c r="B325" s="336"/>
      <c r="C325" s="336"/>
      <c r="D325" s="336"/>
      <c r="AK325" s="6"/>
    </row>
    <row r="326" spans="1:110" x14ac:dyDescent="0.2">
      <c r="A326" s="336"/>
      <c r="B326" s="336"/>
      <c r="C326" s="336"/>
      <c r="D326" s="336"/>
      <c r="AK326" s="6"/>
    </row>
    <row r="327" spans="1:110" x14ac:dyDescent="0.2">
      <c r="A327" s="336"/>
      <c r="B327" s="336"/>
      <c r="C327" s="336"/>
      <c r="D327" s="336"/>
      <c r="AK327" s="6"/>
    </row>
    <row r="328" spans="1:110" x14ac:dyDescent="0.2">
      <c r="A328" s="25" t="s">
        <v>138</v>
      </c>
      <c r="G328" s="688" t="str">
        <f>+Datos!B51</f>
        <v>08:30 a.m.</v>
      </c>
      <c r="H328" s="688"/>
      <c r="I328" s="688"/>
      <c r="J328" s="688"/>
      <c r="K328" s="688"/>
      <c r="L328" s="688"/>
      <c r="M328" s="688"/>
      <c r="N328" s="688"/>
      <c r="P328" s="711" t="s">
        <v>139</v>
      </c>
      <c r="Q328" s="711"/>
      <c r="R328" s="711"/>
      <c r="S328" s="711"/>
      <c r="T328" s="711"/>
      <c r="U328" s="711"/>
      <c r="V328" s="711"/>
      <c r="W328" s="711"/>
      <c r="X328" s="711"/>
      <c r="Y328" s="711"/>
      <c r="Z328" s="711"/>
      <c r="AK328" s="6"/>
    </row>
    <row r="329" spans="1:110" x14ac:dyDescent="0.2">
      <c r="A329" s="25" t="s">
        <v>140</v>
      </c>
      <c r="G329" s="710" t="str">
        <f>+Datos!B52</f>
        <v>03:30 p.m.</v>
      </c>
      <c r="H329" s="710"/>
      <c r="I329" s="710"/>
      <c r="J329" s="710"/>
      <c r="K329" s="710"/>
      <c r="L329" s="710"/>
      <c r="M329" s="710"/>
      <c r="N329" s="710"/>
      <c r="P329" s="684" t="s">
        <v>141</v>
      </c>
      <c r="Q329" s="684"/>
      <c r="R329" s="684"/>
      <c r="S329" s="684"/>
      <c r="T329" s="684"/>
      <c r="U329" s="684"/>
      <c r="V329" s="684"/>
      <c r="W329" s="684"/>
      <c r="X329" s="684"/>
      <c r="Y329" s="684"/>
      <c r="Z329" s="684"/>
      <c r="AK329" s="6"/>
    </row>
    <row r="330" spans="1:110" x14ac:dyDescent="0.2">
      <c r="A330" s="336" t="s">
        <v>142</v>
      </c>
      <c r="B330" s="336"/>
      <c r="C330" s="336"/>
      <c r="D330" s="336"/>
      <c r="AK330" s="6"/>
    </row>
    <row r="331" spans="1:110" x14ac:dyDescent="0.2">
      <c r="A331" s="336"/>
      <c r="B331" s="336"/>
      <c r="C331" s="336"/>
      <c r="D331" s="336"/>
      <c r="AK331" s="6"/>
    </row>
    <row r="332" spans="1:110" x14ac:dyDescent="0.2">
      <c r="A332" s="25"/>
      <c r="AK332" s="6"/>
    </row>
    <row r="333" spans="1:110" s="5" customFormat="1" ht="20.25" x14ac:dyDescent="0.2">
      <c r="A333" s="670" t="s">
        <v>143</v>
      </c>
      <c r="B333" s="670"/>
      <c r="C333" s="670"/>
      <c r="D333" s="670"/>
      <c r="E333" s="670"/>
      <c r="F333" s="670"/>
      <c r="G333" s="670"/>
      <c r="H333" s="670"/>
      <c r="I333" s="670"/>
      <c r="J333" s="670"/>
      <c r="K333" s="670"/>
      <c r="L333" s="670"/>
      <c r="M333" s="670"/>
      <c r="N333" s="670"/>
      <c r="O333" s="670"/>
      <c r="P333" s="670"/>
      <c r="Q333" s="670"/>
      <c r="R333" s="670"/>
      <c r="S333" s="670"/>
      <c r="T333" s="670"/>
      <c r="U333" s="670"/>
      <c r="V333" s="670"/>
      <c r="W333" s="670"/>
      <c r="X333" s="670"/>
      <c r="Y333" s="670"/>
      <c r="Z333" s="670"/>
      <c r="AA333" s="670"/>
      <c r="AB333" s="670"/>
      <c r="AC333" s="670"/>
      <c r="AD333" s="670"/>
      <c r="AE333" s="670"/>
      <c r="AF333" s="670"/>
      <c r="AG333" s="670"/>
      <c r="AH333" s="670"/>
      <c r="AI333" s="670"/>
      <c r="AJ333" s="670"/>
      <c r="AK333" s="6"/>
      <c r="AL333" s="670" t="s">
        <v>144</v>
      </c>
      <c r="AM333" s="670"/>
      <c r="AN333" s="670"/>
      <c r="AO333" s="670"/>
      <c r="AP333" s="670"/>
      <c r="AQ333" s="670"/>
      <c r="AR333" s="670"/>
      <c r="AS333" s="670"/>
      <c r="AT333" s="670"/>
      <c r="AU333" s="670"/>
      <c r="AV333" s="670"/>
      <c r="AW333" s="670"/>
      <c r="AX333" s="670"/>
      <c r="AY333" s="670"/>
      <c r="AZ333" s="670"/>
      <c r="BA333" s="670"/>
      <c r="BB333" s="670"/>
      <c r="BC333" s="670"/>
      <c r="BD333" s="670"/>
      <c r="BE333" s="670"/>
      <c r="BF333" s="670"/>
      <c r="BG333" s="670"/>
      <c r="BH333" s="670"/>
      <c r="BI333" s="670"/>
      <c r="BJ333" s="670"/>
      <c r="BK333" s="670"/>
      <c r="BL333" s="670"/>
      <c r="BM333" s="670"/>
      <c r="BN333" s="670"/>
      <c r="BO333" s="670"/>
      <c r="BP333" s="670"/>
      <c r="BQ333" s="670"/>
      <c r="BR333" s="670"/>
      <c r="BS333" s="670"/>
      <c r="BT333" s="670"/>
      <c r="BU333" s="670"/>
      <c r="BW333" s="670" t="s">
        <v>145</v>
      </c>
      <c r="BX333" s="670"/>
      <c r="BY333" s="670"/>
      <c r="BZ333" s="670"/>
      <c r="CA333" s="670"/>
      <c r="CB333" s="670"/>
      <c r="CC333" s="670"/>
      <c r="CD333" s="670"/>
      <c r="CE333" s="670"/>
      <c r="CF333" s="670"/>
      <c r="CG333" s="670"/>
      <c r="CH333" s="670"/>
      <c r="CI333" s="670"/>
      <c r="CJ333" s="670"/>
      <c r="CK333" s="670"/>
      <c r="CL333" s="670"/>
      <c r="CM333" s="670"/>
      <c r="CN333" s="670"/>
      <c r="CO333" s="670"/>
      <c r="CP333" s="670"/>
      <c r="CQ333" s="670"/>
      <c r="CR333" s="670"/>
      <c r="CS333" s="670"/>
      <c r="CT333" s="670"/>
      <c r="CU333" s="670"/>
      <c r="CV333" s="670"/>
      <c r="CW333" s="670"/>
      <c r="CX333" s="670"/>
      <c r="CY333" s="670"/>
      <c r="CZ333" s="670"/>
      <c r="DA333" s="670"/>
      <c r="DB333" s="670"/>
      <c r="DC333" s="670"/>
      <c r="DD333" s="670"/>
      <c r="DE333" s="670"/>
      <c r="DF333" s="670"/>
    </row>
    <row r="334" spans="1:110" x14ac:dyDescent="0.2">
      <c r="A334" s="336"/>
      <c r="AK334" s="6"/>
      <c r="AL334" s="336"/>
      <c r="AM334" s="25"/>
      <c r="AN334" s="25"/>
      <c r="AO334" s="25"/>
      <c r="AP334" s="25"/>
      <c r="AQ334" s="25"/>
      <c r="AR334" s="25"/>
      <c r="AS334" s="25"/>
      <c r="AT334" s="25"/>
      <c r="AU334" s="25"/>
      <c r="AV334" s="25"/>
      <c r="AW334" s="25"/>
      <c r="AX334" s="25"/>
      <c r="AY334" s="25"/>
      <c r="AZ334" s="25"/>
      <c r="BA334" s="25"/>
      <c r="BB334" s="25"/>
      <c r="BC334" s="25"/>
      <c r="BD334" s="25"/>
      <c r="BE334" s="25"/>
      <c r="BF334" s="25"/>
      <c r="BG334" s="25"/>
      <c r="BH334" s="25"/>
      <c r="BI334" s="25"/>
      <c r="BJ334" s="25"/>
      <c r="BK334" s="25"/>
      <c r="BL334" s="25"/>
      <c r="BM334" s="25"/>
      <c r="BN334" s="25"/>
      <c r="BO334" s="25"/>
      <c r="BP334" s="25"/>
      <c r="BQ334" s="25"/>
      <c r="BR334" s="25"/>
      <c r="BS334" s="25"/>
      <c r="BT334" s="25"/>
      <c r="BU334" s="25"/>
      <c r="BW334" s="336"/>
      <c r="BX334" s="25"/>
      <c r="BY334" s="25"/>
      <c r="BZ334" s="25"/>
      <c r="CA334" s="25"/>
      <c r="CB334" s="25"/>
      <c r="CC334" s="25"/>
      <c r="CD334" s="25"/>
      <c r="CE334" s="25"/>
      <c r="CF334" s="25"/>
      <c r="CG334" s="25"/>
      <c r="CH334" s="25"/>
      <c r="CI334" s="25"/>
      <c r="CJ334" s="25"/>
      <c r="CK334" s="25"/>
      <c r="CL334" s="25"/>
      <c r="CM334" s="25"/>
      <c r="CN334" s="25"/>
      <c r="CO334" s="25"/>
      <c r="CP334" s="25"/>
      <c r="CQ334" s="25"/>
      <c r="CR334" s="25"/>
      <c r="CS334" s="25"/>
      <c r="CT334" s="25"/>
      <c r="CU334" s="25"/>
      <c r="CV334" s="25"/>
      <c r="CW334" s="25"/>
      <c r="CX334" s="25"/>
      <c r="CY334" s="25"/>
      <c r="CZ334" s="25"/>
      <c r="DA334" s="25"/>
      <c r="DB334" s="25"/>
      <c r="DC334" s="25"/>
      <c r="DD334" s="25"/>
      <c r="DE334" s="25"/>
      <c r="DF334" s="25"/>
    </row>
    <row r="335" spans="1:110" x14ac:dyDescent="0.2">
      <c r="A335" s="607" t="s">
        <v>146</v>
      </c>
      <c r="B335" s="607"/>
      <c r="C335" s="607"/>
      <c r="D335" s="607"/>
      <c r="E335" s="607"/>
      <c r="F335" s="607"/>
      <c r="G335" s="607"/>
      <c r="H335" s="607"/>
      <c r="I335" s="607"/>
      <c r="J335" s="607"/>
      <c r="AK335" s="6"/>
      <c r="AL335" s="607" t="s">
        <v>146</v>
      </c>
      <c r="AM335" s="607"/>
      <c r="AN335" s="607"/>
      <c r="AO335" s="607"/>
      <c r="AP335" s="607"/>
      <c r="AQ335" s="607"/>
      <c r="AR335" s="607"/>
      <c r="AS335" s="607"/>
      <c r="AT335" s="607"/>
      <c r="AU335" s="607"/>
      <c r="AV335" s="25"/>
      <c r="AW335" s="25"/>
      <c r="AX335" s="25"/>
      <c r="AY335" s="25"/>
      <c r="AZ335" s="25"/>
      <c r="BA335" s="25"/>
      <c r="BB335" s="25"/>
      <c r="BC335" s="25"/>
      <c r="BD335" s="25"/>
      <c r="BE335" s="25"/>
      <c r="BF335" s="25"/>
      <c r="BG335" s="25"/>
      <c r="BH335" s="25"/>
      <c r="BI335" s="25"/>
      <c r="BJ335" s="25"/>
      <c r="BK335" s="25"/>
      <c r="BL335" s="25"/>
      <c r="BM335" s="25"/>
      <c r="BN335" s="25"/>
      <c r="BO335" s="25"/>
      <c r="BP335" s="25"/>
      <c r="BQ335" s="25"/>
      <c r="BR335" s="25"/>
      <c r="BS335" s="25"/>
      <c r="BT335" s="25"/>
      <c r="BU335" s="25"/>
      <c r="BW335" s="607" t="s">
        <v>146</v>
      </c>
      <c r="BX335" s="607"/>
      <c r="BY335" s="607"/>
      <c r="BZ335" s="607"/>
      <c r="CA335" s="607"/>
      <c r="CB335" s="607"/>
      <c r="CC335" s="607"/>
      <c r="CD335" s="607"/>
      <c r="CE335" s="607"/>
      <c r="CF335" s="607"/>
      <c r="CG335" s="25"/>
      <c r="CH335" s="25"/>
      <c r="CI335" s="25"/>
      <c r="CJ335" s="25"/>
      <c r="CK335" s="25"/>
      <c r="CL335" s="25"/>
      <c r="CM335" s="25"/>
      <c r="CN335" s="25"/>
      <c r="CO335" s="25"/>
      <c r="CP335" s="25"/>
      <c r="CQ335" s="25"/>
      <c r="CR335" s="25"/>
      <c r="CS335" s="25"/>
      <c r="CT335" s="25"/>
      <c r="CU335" s="25"/>
      <c r="CV335" s="25"/>
      <c r="CW335" s="25"/>
      <c r="CX335" s="25"/>
      <c r="CY335" s="25"/>
      <c r="CZ335" s="25"/>
      <c r="DA335" s="25"/>
      <c r="DB335" s="25"/>
      <c r="DC335" s="25"/>
      <c r="DD335" s="25"/>
      <c r="DE335" s="25"/>
      <c r="DF335" s="25"/>
    </row>
    <row r="336" spans="1:110" x14ac:dyDescent="0.2">
      <c r="A336" s="341"/>
      <c r="B336" s="340"/>
      <c r="C336" s="340"/>
      <c r="D336" s="336"/>
      <c r="AK336" s="6"/>
      <c r="AL336" s="341"/>
      <c r="AM336" s="340"/>
      <c r="AN336" s="340"/>
      <c r="AO336" s="336"/>
      <c r="AP336" s="25"/>
      <c r="AQ336" s="25"/>
      <c r="AR336" s="25"/>
      <c r="AS336" s="25"/>
      <c r="AT336" s="25"/>
      <c r="AU336" s="25"/>
      <c r="AV336" s="25"/>
      <c r="AW336" s="25"/>
      <c r="AX336" s="25"/>
      <c r="AY336" s="25"/>
      <c r="AZ336" s="25"/>
      <c r="BA336" s="25"/>
      <c r="BB336" s="25"/>
      <c r="BC336" s="25"/>
      <c r="BD336" s="25"/>
      <c r="BE336" s="25"/>
      <c r="BF336" s="25"/>
      <c r="BG336" s="25"/>
      <c r="BH336" s="25"/>
      <c r="BI336" s="25"/>
      <c r="BJ336" s="25"/>
      <c r="BK336" s="25"/>
      <c r="BL336" s="25"/>
      <c r="BM336" s="25"/>
      <c r="BN336" s="25"/>
      <c r="BO336" s="25"/>
      <c r="BP336" s="25"/>
      <c r="BQ336" s="25"/>
      <c r="BR336" s="25"/>
      <c r="BS336" s="25"/>
      <c r="BT336" s="25"/>
      <c r="BU336" s="25"/>
      <c r="BW336" s="341"/>
      <c r="BX336" s="340"/>
      <c r="BY336" s="340"/>
      <c r="BZ336" s="336"/>
      <c r="CA336" s="25"/>
      <c r="CB336" s="25"/>
      <c r="CC336" s="25"/>
      <c r="CD336" s="25"/>
      <c r="CE336" s="25"/>
      <c r="CF336" s="25"/>
      <c r="CG336" s="25"/>
      <c r="CH336" s="25"/>
      <c r="CI336" s="25"/>
      <c r="CJ336" s="25"/>
      <c r="CK336" s="25"/>
      <c r="CL336" s="25"/>
      <c r="CM336" s="25"/>
      <c r="CN336" s="25"/>
      <c r="CO336" s="25"/>
      <c r="CP336" s="25"/>
      <c r="CQ336" s="25"/>
      <c r="CR336" s="25"/>
      <c r="CS336" s="25"/>
      <c r="CT336" s="25"/>
      <c r="CU336" s="25"/>
      <c r="CV336" s="25"/>
      <c r="CW336" s="25"/>
      <c r="CX336" s="25"/>
      <c r="CY336" s="25"/>
      <c r="CZ336" s="25"/>
      <c r="DA336" s="25"/>
      <c r="DB336" s="25"/>
      <c r="DC336" s="25"/>
      <c r="DD336" s="25"/>
      <c r="DE336" s="25"/>
      <c r="DF336" s="25"/>
    </row>
    <row r="337" spans="1:110" ht="13.5" customHeight="1" x14ac:dyDescent="0.2">
      <c r="A337" s="705" t="s">
        <v>147</v>
      </c>
      <c r="B337" s="706"/>
      <c r="C337" s="706"/>
      <c r="D337" s="706"/>
      <c r="E337" s="706"/>
      <c r="F337" s="706"/>
      <c r="G337" s="664" t="str">
        <f>+Datos!B65</f>
        <v>VIVERO FLORECER S.A.S</v>
      </c>
      <c r="H337" s="664"/>
      <c r="I337" s="664"/>
      <c r="J337" s="664"/>
      <c r="K337" s="664"/>
      <c r="L337" s="664"/>
      <c r="M337" s="664"/>
      <c r="N337" s="664"/>
      <c r="O337" s="664"/>
      <c r="P337" s="664"/>
      <c r="Q337" s="664"/>
      <c r="R337" s="664"/>
      <c r="S337" s="664"/>
      <c r="T337" s="664"/>
      <c r="U337" s="664"/>
      <c r="V337" s="664"/>
      <c r="W337" s="664"/>
      <c r="X337" s="664"/>
      <c r="Y337" s="664"/>
      <c r="AA337" s="718" t="s">
        <v>148</v>
      </c>
      <c r="AB337" s="718"/>
      <c r="AC337" s="577" t="str">
        <f>+Datos!B66</f>
        <v>900713950-7</v>
      </c>
      <c r="AD337" s="577"/>
      <c r="AE337" s="577"/>
      <c r="AF337" s="577"/>
      <c r="AG337" s="577"/>
      <c r="AH337" s="577"/>
      <c r="AI337" s="577"/>
      <c r="AK337" s="6"/>
      <c r="AL337" s="705" t="s">
        <v>147</v>
      </c>
      <c r="AM337" s="706"/>
      <c r="AN337" s="706"/>
      <c r="AO337" s="706"/>
      <c r="AP337" s="706"/>
      <c r="AQ337" s="706"/>
      <c r="AR337" s="664">
        <f>+Datos!B70</f>
        <v>0</v>
      </c>
      <c r="AS337" s="664"/>
      <c r="AT337" s="664"/>
      <c r="AU337" s="664"/>
      <c r="AV337" s="664"/>
      <c r="AW337" s="664"/>
      <c r="AX337" s="664"/>
      <c r="AY337" s="664"/>
      <c r="AZ337" s="664"/>
      <c r="BA337" s="664"/>
      <c r="BB337" s="664"/>
      <c r="BC337" s="664"/>
      <c r="BD337" s="664"/>
      <c r="BE337" s="664"/>
      <c r="BF337" s="664"/>
      <c r="BG337" s="664"/>
      <c r="BH337" s="664"/>
      <c r="BI337" s="664"/>
      <c r="BJ337" s="664"/>
      <c r="BK337" s="25"/>
      <c r="BL337" s="718" t="s">
        <v>148</v>
      </c>
      <c r="BM337" s="718"/>
      <c r="BN337" s="577">
        <f>+Datos!B71</f>
        <v>0</v>
      </c>
      <c r="BO337" s="577"/>
      <c r="BP337" s="577"/>
      <c r="BQ337" s="577"/>
      <c r="BR337" s="577"/>
      <c r="BS337" s="577"/>
      <c r="BT337" s="577"/>
      <c r="BU337" s="25"/>
      <c r="BW337" s="705" t="s">
        <v>147</v>
      </c>
      <c r="BX337" s="706"/>
      <c r="BY337" s="706"/>
      <c r="BZ337" s="706"/>
      <c r="CA337" s="706"/>
      <c r="CB337" s="706"/>
      <c r="CC337" s="664">
        <f>+Datos!B75</f>
        <v>0</v>
      </c>
      <c r="CD337" s="664"/>
      <c r="CE337" s="664"/>
      <c r="CF337" s="664"/>
      <c r="CG337" s="664"/>
      <c r="CH337" s="664"/>
      <c r="CI337" s="664"/>
      <c r="CJ337" s="664"/>
      <c r="CK337" s="664"/>
      <c r="CL337" s="664"/>
      <c r="CM337" s="664"/>
      <c r="CN337" s="664"/>
      <c r="CO337" s="664"/>
      <c r="CP337" s="664"/>
      <c r="CQ337" s="664"/>
      <c r="CR337" s="664"/>
      <c r="CS337" s="664"/>
      <c r="CT337" s="664"/>
      <c r="CU337" s="664"/>
      <c r="CV337" s="25"/>
      <c r="CW337" s="718" t="s">
        <v>148</v>
      </c>
      <c r="CX337" s="718"/>
      <c r="CY337" s="577">
        <f>+Datos!B76</f>
        <v>0</v>
      </c>
      <c r="CZ337" s="577"/>
      <c r="DA337" s="577"/>
      <c r="DB337" s="577"/>
      <c r="DC337" s="577"/>
      <c r="DD337" s="577"/>
      <c r="DE337" s="577"/>
      <c r="DF337" s="25"/>
    </row>
    <row r="338" spans="1:110" ht="13.5" customHeight="1" x14ac:dyDescent="0.2">
      <c r="A338" s="25"/>
      <c r="AK338" s="6"/>
      <c r="AL338" s="25"/>
      <c r="AM338" s="25"/>
      <c r="AN338" s="25"/>
      <c r="AO338" s="25"/>
      <c r="AP338" s="25"/>
      <c r="AQ338" s="25"/>
      <c r="AR338" s="25"/>
      <c r="AS338" s="25"/>
      <c r="AT338" s="25"/>
      <c r="AU338" s="25"/>
      <c r="AV338" s="25"/>
      <c r="AW338" s="25"/>
      <c r="AX338" s="25"/>
      <c r="AY338" s="25"/>
      <c r="AZ338" s="25"/>
      <c r="BA338" s="25"/>
      <c r="BB338" s="25"/>
      <c r="BC338" s="25"/>
      <c r="BD338" s="25"/>
      <c r="BE338" s="25"/>
      <c r="BF338" s="25"/>
      <c r="BG338" s="25"/>
      <c r="BH338" s="25"/>
      <c r="BI338" s="25"/>
      <c r="BJ338" s="25"/>
      <c r="BK338" s="25"/>
      <c r="BL338" s="25"/>
      <c r="BM338" s="25"/>
      <c r="BN338" s="25"/>
      <c r="BO338" s="25"/>
      <c r="BP338" s="25"/>
      <c r="BQ338" s="25"/>
      <c r="BR338" s="25"/>
      <c r="BS338" s="25"/>
      <c r="BT338" s="25"/>
      <c r="BU338" s="25"/>
      <c r="BW338" s="25"/>
      <c r="BX338" s="25"/>
      <c r="BY338" s="25"/>
      <c r="BZ338" s="25"/>
      <c r="CA338" s="25"/>
      <c r="CB338" s="25"/>
      <c r="CC338" s="25"/>
      <c r="CD338" s="25"/>
      <c r="CE338" s="25"/>
      <c r="CF338" s="25"/>
      <c r="CG338" s="25"/>
      <c r="CH338" s="25"/>
      <c r="CI338" s="25"/>
      <c r="CJ338" s="25"/>
      <c r="CK338" s="25"/>
      <c r="CL338" s="25"/>
      <c r="CM338" s="25"/>
      <c r="CN338" s="25"/>
      <c r="CO338" s="25"/>
      <c r="CP338" s="25"/>
      <c r="CQ338" s="25"/>
      <c r="CR338" s="25"/>
      <c r="CS338" s="25"/>
      <c r="CT338" s="25"/>
      <c r="CU338" s="25"/>
      <c r="CV338" s="25"/>
      <c r="CW338" s="25"/>
      <c r="CX338" s="25"/>
      <c r="CY338" s="25"/>
      <c r="CZ338" s="25"/>
      <c r="DA338" s="25"/>
      <c r="DB338" s="25"/>
      <c r="DC338" s="25"/>
      <c r="DD338" s="25"/>
      <c r="DE338" s="25"/>
      <c r="DF338" s="25"/>
    </row>
    <row r="339" spans="1:110" ht="13.5" customHeight="1" x14ac:dyDescent="0.2">
      <c r="A339" s="683" t="s">
        <v>149</v>
      </c>
      <c r="B339" s="683"/>
      <c r="C339" s="683"/>
      <c r="D339" s="608" t="str">
        <f>+A159</f>
        <v xml:space="preserve">Adquisición de implementos e insumos para la huerta escolar y los jardines internos de la institucióno y lombrices para proyecto de Media Tècnica: Monitoreo Ambiental. </v>
      </c>
      <c r="E339" s="608"/>
      <c r="F339" s="608"/>
      <c r="G339" s="608"/>
      <c r="H339" s="608"/>
      <c r="I339" s="608"/>
      <c r="J339" s="608"/>
      <c r="K339" s="608"/>
      <c r="L339" s="608"/>
      <c r="M339" s="608"/>
      <c r="N339" s="608"/>
      <c r="O339" s="608"/>
      <c r="P339" s="608"/>
      <c r="Q339" s="608"/>
      <c r="R339" s="608"/>
      <c r="S339" s="608"/>
      <c r="T339" s="608"/>
      <c r="U339" s="608"/>
      <c r="V339" s="608"/>
      <c r="W339" s="608"/>
      <c r="X339" s="608"/>
      <c r="Y339" s="608"/>
      <c r="Z339" s="608"/>
      <c r="AA339" s="608"/>
      <c r="AB339" s="608"/>
      <c r="AC339" s="608"/>
      <c r="AD339" s="608"/>
      <c r="AE339" s="608"/>
      <c r="AF339" s="608"/>
      <c r="AG339" s="608"/>
      <c r="AH339" s="608"/>
      <c r="AI339" s="608"/>
      <c r="AK339" s="6"/>
      <c r="AL339" s="683" t="s">
        <v>149</v>
      </c>
      <c r="AM339" s="683"/>
      <c r="AN339" s="683"/>
      <c r="AO339" s="608" t="str">
        <f>+D339</f>
        <v xml:space="preserve">Adquisición de implementos e insumos para la huerta escolar y los jardines internos de la institucióno y lombrices para proyecto de Media Tècnica: Monitoreo Ambiental. </v>
      </c>
      <c r="AP339" s="608"/>
      <c r="AQ339" s="608"/>
      <c r="AR339" s="608"/>
      <c r="AS339" s="608"/>
      <c r="AT339" s="608"/>
      <c r="AU339" s="608"/>
      <c r="AV339" s="608"/>
      <c r="AW339" s="608"/>
      <c r="AX339" s="608"/>
      <c r="AY339" s="608"/>
      <c r="AZ339" s="608"/>
      <c r="BA339" s="608"/>
      <c r="BB339" s="608"/>
      <c r="BC339" s="608"/>
      <c r="BD339" s="608"/>
      <c r="BE339" s="608"/>
      <c r="BF339" s="608"/>
      <c r="BG339" s="608"/>
      <c r="BH339" s="608"/>
      <c r="BI339" s="608"/>
      <c r="BJ339" s="608"/>
      <c r="BK339" s="608"/>
      <c r="BL339" s="608"/>
      <c r="BM339" s="608"/>
      <c r="BN339" s="608"/>
      <c r="BO339" s="608"/>
      <c r="BP339" s="608"/>
      <c r="BQ339" s="608"/>
      <c r="BR339" s="608"/>
      <c r="BS339" s="608"/>
      <c r="BT339" s="608"/>
      <c r="BU339" s="25"/>
      <c r="BW339" s="683" t="s">
        <v>149</v>
      </c>
      <c r="BX339" s="683"/>
      <c r="BY339" s="683"/>
      <c r="BZ339" s="608" t="str">
        <f>+AO339</f>
        <v xml:space="preserve">Adquisición de implementos e insumos para la huerta escolar y los jardines internos de la institucióno y lombrices para proyecto de Media Tècnica: Monitoreo Ambiental. </v>
      </c>
      <c r="CA339" s="608"/>
      <c r="CB339" s="608"/>
      <c r="CC339" s="608"/>
      <c r="CD339" s="608"/>
      <c r="CE339" s="608"/>
      <c r="CF339" s="608"/>
      <c r="CG339" s="608"/>
      <c r="CH339" s="608"/>
      <c r="CI339" s="608"/>
      <c r="CJ339" s="608"/>
      <c r="CK339" s="608"/>
      <c r="CL339" s="608"/>
      <c r="CM339" s="608"/>
      <c r="CN339" s="608"/>
      <c r="CO339" s="608"/>
      <c r="CP339" s="608"/>
      <c r="CQ339" s="608"/>
      <c r="CR339" s="608"/>
      <c r="CS339" s="608"/>
      <c r="CT339" s="608"/>
      <c r="CU339" s="608"/>
      <c r="CV339" s="608"/>
      <c r="CW339" s="608"/>
      <c r="CX339" s="608"/>
      <c r="CY339" s="608"/>
      <c r="CZ339" s="608"/>
      <c r="DA339" s="608"/>
      <c r="DB339" s="608"/>
      <c r="DC339" s="608"/>
      <c r="DD339" s="608"/>
      <c r="DE339" s="608"/>
      <c r="DF339" s="25"/>
    </row>
    <row r="340" spans="1:110" ht="13.5" customHeight="1" x14ac:dyDescent="0.2">
      <c r="A340" s="344"/>
      <c r="B340" s="344"/>
      <c r="C340" s="344"/>
      <c r="D340" s="608"/>
      <c r="E340" s="608"/>
      <c r="F340" s="608"/>
      <c r="G340" s="608"/>
      <c r="H340" s="608"/>
      <c r="I340" s="608"/>
      <c r="J340" s="608"/>
      <c r="K340" s="608"/>
      <c r="L340" s="608"/>
      <c r="M340" s="608"/>
      <c r="N340" s="608"/>
      <c r="O340" s="608"/>
      <c r="P340" s="608"/>
      <c r="Q340" s="608"/>
      <c r="R340" s="608"/>
      <c r="S340" s="608"/>
      <c r="T340" s="608"/>
      <c r="U340" s="608"/>
      <c r="V340" s="608"/>
      <c r="W340" s="608"/>
      <c r="X340" s="608"/>
      <c r="Y340" s="608"/>
      <c r="Z340" s="608"/>
      <c r="AA340" s="608"/>
      <c r="AB340" s="608"/>
      <c r="AC340" s="608"/>
      <c r="AD340" s="608"/>
      <c r="AE340" s="608"/>
      <c r="AF340" s="608"/>
      <c r="AG340" s="608"/>
      <c r="AH340" s="608"/>
      <c r="AI340" s="608"/>
      <c r="AK340" s="6"/>
      <c r="AL340" s="344"/>
      <c r="AM340" s="344"/>
      <c r="AN340" s="344"/>
      <c r="AO340" s="608"/>
      <c r="AP340" s="608"/>
      <c r="AQ340" s="608"/>
      <c r="AR340" s="608"/>
      <c r="AS340" s="608"/>
      <c r="AT340" s="608"/>
      <c r="AU340" s="608"/>
      <c r="AV340" s="608"/>
      <c r="AW340" s="608"/>
      <c r="AX340" s="608"/>
      <c r="AY340" s="608"/>
      <c r="AZ340" s="608"/>
      <c r="BA340" s="608"/>
      <c r="BB340" s="608"/>
      <c r="BC340" s="608"/>
      <c r="BD340" s="608"/>
      <c r="BE340" s="608"/>
      <c r="BF340" s="608"/>
      <c r="BG340" s="608"/>
      <c r="BH340" s="608"/>
      <c r="BI340" s="608"/>
      <c r="BJ340" s="608"/>
      <c r="BK340" s="608"/>
      <c r="BL340" s="608"/>
      <c r="BM340" s="608"/>
      <c r="BN340" s="608"/>
      <c r="BO340" s="608"/>
      <c r="BP340" s="608"/>
      <c r="BQ340" s="608"/>
      <c r="BR340" s="608"/>
      <c r="BS340" s="608"/>
      <c r="BT340" s="608"/>
      <c r="BU340" s="25"/>
      <c r="BW340" s="344"/>
      <c r="BX340" s="344"/>
      <c r="BY340" s="344"/>
      <c r="BZ340" s="608"/>
      <c r="CA340" s="608"/>
      <c r="CB340" s="608"/>
      <c r="CC340" s="608"/>
      <c r="CD340" s="608"/>
      <c r="CE340" s="608"/>
      <c r="CF340" s="608"/>
      <c r="CG340" s="608"/>
      <c r="CH340" s="608"/>
      <c r="CI340" s="608"/>
      <c r="CJ340" s="608"/>
      <c r="CK340" s="608"/>
      <c r="CL340" s="608"/>
      <c r="CM340" s="608"/>
      <c r="CN340" s="608"/>
      <c r="CO340" s="608"/>
      <c r="CP340" s="608"/>
      <c r="CQ340" s="608"/>
      <c r="CR340" s="608"/>
      <c r="CS340" s="608"/>
      <c r="CT340" s="608"/>
      <c r="CU340" s="608"/>
      <c r="CV340" s="608"/>
      <c r="CW340" s="608"/>
      <c r="CX340" s="608"/>
      <c r="CY340" s="608"/>
      <c r="CZ340" s="608"/>
      <c r="DA340" s="608"/>
      <c r="DB340" s="608"/>
      <c r="DC340" s="608"/>
      <c r="DD340" s="608"/>
      <c r="DE340" s="608"/>
      <c r="DF340" s="25"/>
    </row>
    <row r="341" spans="1:110" ht="13.5" customHeight="1" x14ac:dyDescent="0.2">
      <c r="A341" s="662" t="s">
        <v>150</v>
      </c>
      <c r="B341" s="663"/>
      <c r="C341" s="663"/>
      <c r="D341" s="663"/>
      <c r="E341" s="663"/>
      <c r="F341" s="663"/>
      <c r="G341" s="664">
        <f>+L152</f>
        <v>17</v>
      </c>
      <c r="H341" s="664"/>
      <c r="I341" s="664"/>
      <c r="J341" s="664"/>
      <c r="K341" s="573" t="s">
        <v>151</v>
      </c>
      <c r="L341" s="573"/>
      <c r="M341" s="573"/>
      <c r="N341" s="715" t="str">
        <f>+A153</f>
        <v>30 de julio 2024</v>
      </c>
      <c r="O341" s="715"/>
      <c r="P341" s="715"/>
      <c r="Q341" s="715"/>
      <c r="R341" s="715"/>
      <c r="S341" s="715"/>
      <c r="T341" s="715"/>
      <c r="U341" s="715"/>
      <c r="V341" s="715"/>
      <c r="W341" s="715"/>
      <c r="AK341" s="6"/>
      <c r="AL341" s="662" t="s">
        <v>150</v>
      </c>
      <c r="AM341" s="663"/>
      <c r="AN341" s="663"/>
      <c r="AO341" s="663"/>
      <c r="AP341" s="663"/>
      <c r="AQ341" s="663"/>
      <c r="AR341" s="664">
        <f>+G341</f>
        <v>17</v>
      </c>
      <c r="AS341" s="664"/>
      <c r="AT341" s="664"/>
      <c r="AU341" s="664"/>
      <c r="AV341" s="573" t="s">
        <v>151</v>
      </c>
      <c r="AW341" s="573"/>
      <c r="AX341" s="573"/>
      <c r="AY341" s="715" t="str">
        <f>+N341</f>
        <v>30 de julio 2024</v>
      </c>
      <c r="AZ341" s="715"/>
      <c r="BA341" s="715"/>
      <c r="BB341" s="715"/>
      <c r="BC341" s="715"/>
      <c r="BD341" s="715"/>
      <c r="BE341" s="715"/>
      <c r="BF341" s="715"/>
      <c r="BG341" s="715"/>
      <c r="BH341" s="715"/>
      <c r="BI341" s="25"/>
      <c r="BJ341" s="25"/>
      <c r="BK341" s="25"/>
      <c r="BL341" s="25"/>
      <c r="BM341" s="25"/>
      <c r="BN341" s="25"/>
      <c r="BO341" s="25"/>
      <c r="BP341" s="25"/>
      <c r="BQ341" s="25"/>
      <c r="BR341" s="25"/>
      <c r="BS341" s="25"/>
      <c r="BT341" s="25"/>
      <c r="BU341" s="25"/>
      <c r="BW341" s="662" t="s">
        <v>150</v>
      </c>
      <c r="BX341" s="663"/>
      <c r="BY341" s="663"/>
      <c r="BZ341" s="663"/>
      <c r="CA341" s="663"/>
      <c r="CB341" s="663"/>
      <c r="CC341" s="664">
        <f>+AR341</f>
        <v>17</v>
      </c>
      <c r="CD341" s="664"/>
      <c r="CE341" s="664"/>
      <c r="CF341" s="664"/>
      <c r="CG341" s="573" t="s">
        <v>151</v>
      </c>
      <c r="CH341" s="573"/>
      <c r="CI341" s="573"/>
      <c r="CJ341" s="715" t="str">
        <f>+AY341</f>
        <v>30 de julio 2024</v>
      </c>
      <c r="CK341" s="715"/>
      <c r="CL341" s="715"/>
      <c r="CM341" s="715"/>
      <c r="CN341" s="715"/>
      <c r="CO341" s="715"/>
      <c r="CP341" s="715"/>
      <c r="CQ341" s="715"/>
      <c r="CR341" s="715"/>
      <c r="CS341" s="715"/>
      <c r="CT341" s="25"/>
      <c r="CU341" s="25"/>
      <c r="CV341" s="25"/>
      <c r="CW341" s="25"/>
      <c r="CX341" s="25"/>
      <c r="CY341" s="25"/>
      <c r="CZ341" s="25"/>
      <c r="DA341" s="25"/>
      <c r="DB341" s="25"/>
      <c r="DC341" s="25"/>
      <c r="DD341" s="25"/>
      <c r="DE341" s="25"/>
      <c r="DF341" s="25"/>
    </row>
    <row r="342" spans="1:110" ht="13.5" customHeight="1" x14ac:dyDescent="0.2">
      <c r="A342" s="692" t="s">
        <v>152</v>
      </c>
      <c r="B342" s="683"/>
      <c r="C342" s="683"/>
      <c r="D342" s="683"/>
      <c r="E342" s="683"/>
      <c r="F342" s="683"/>
      <c r="G342" s="683"/>
      <c r="H342" s="574" t="str">
        <f>+Z311</f>
        <v>2 de agosto 2024</v>
      </c>
      <c r="I342" s="574"/>
      <c r="J342" s="574"/>
      <c r="K342" s="574"/>
      <c r="L342" s="574"/>
      <c r="M342" s="574"/>
      <c r="N342" s="574"/>
      <c r="O342" s="574"/>
      <c r="P342" s="574"/>
      <c r="AK342" s="6"/>
      <c r="AL342" s="692" t="s">
        <v>152</v>
      </c>
      <c r="AM342" s="683"/>
      <c r="AN342" s="683"/>
      <c r="AO342" s="683"/>
      <c r="AP342" s="683"/>
      <c r="AQ342" s="683"/>
      <c r="AR342" s="683"/>
      <c r="AS342" s="715" t="str">
        <f>+H342</f>
        <v>2 de agosto 2024</v>
      </c>
      <c r="AT342" s="715"/>
      <c r="AU342" s="715"/>
      <c r="AV342" s="715"/>
      <c r="AW342" s="715"/>
      <c r="AX342" s="715"/>
      <c r="AY342" s="715"/>
      <c r="AZ342" s="715"/>
      <c r="BA342" s="715"/>
      <c r="BB342" s="25"/>
      <c r="BC342" s="25"/>
      <c r="BD342" s="25"/>
      <c r="BE342" s="25"/>
      <c r="BF342" s="25"/>
      <c r="BG342" s="25"/>
      <c r="BH342" s="25"/>
      <c r="BI342" s="25"/>
      <c r="BJ342" s="25"/>
      <c r="BK342" s="25"/>
      <c r="BL342" s="25"/>
      <c r="BM342" s="25"/>
      <c r="BN342" s="25"/>
      <c r="BO342" s="25"/>
      <c r="BP342" s="25"/>
      <c r="BQ342" s="25"/>
      <c r="BR342" s="25"/>
      <c r="BS342" s="25"/>
      <c r="BT342" s="25"/>
      <c r="BU342" s="25"/>
      <c r="BW342" s="692" t="s">
        <v>152</v>
      </c>
      <c r="BX342" s="683"/>
      <c r="BY342" s="683"/>
      <c r="BZ342" s="683"/>
      <c r="CA342" s="683"/>
      <c r="CB342" s="683"/>
      <c r="CC342" s="683"/>
      <c r="CD342" s="715" t="str">
        <f>+AS342</f>
        <v>2 de agosto 2024</v>
      </c>
      <c r="CE342" s="715"/>
      <c r="CF342" s="715"/>
      <c r="CG342" s="715"/>
      <c r="CH342" s="715"/>
      <c r="CI342" s="715"/>
      <c r="CJ342" s="715"/>
      <c r="CK342" s="715"/>
      <c r="CL342" s="715"/>
      <c r="CM342" s="25"/>
      <c r="CN342" s="25"/>
      <c r="CO342" s="25"/>
      <c r="CP342" s="25"/>
      <c r="CQ342" s="25"/>
      <c r="CR342" s="25"/>
      <c r="CS342" s="25"/>
      <c r="CT342" s="25"/>
      <c r="CU342" s="25"/>
      <c r="CV342" s="25"/>
      <c r="CW342" s="25"/>
      <c r="CX342" s="25"/>
      <c r="CY342" s="25"/>
      <c r="CZ342" s="25"/>
      <c r="DA342" s="25"/>
      <c r="DB342" s="25"/>
      <c r="DC342" s="25"/>
      <c r="DD342" s="25"/>
      <c r="DE342" s="25"/>
      <c r="DF342" s="25"/>
    </row>
    <row r="343" spans="1:110" ht="13.5" customHeight="1" x14ac:dyDescent="0.2">
      <c r="A343" s="341"/>
      <c r="B343" s="336"/>
      <c r="C343" s="336"/>
      <c r="D343" s="336"/>
      <c r="AK343" s="6"/>
      <c r="AL343" s="341"/>
      <c r="AM343" s="336"/>
      <c r="AN343" s="336"/>
      <c r="AO343" s="336"/>
      <c r="AP343" s="25"/>
      <c r="AQ343" s="25"/>
      <c r="AR343" s="25"/>
      <c r="AS343" s="25"/>
      <c r="AT343" s="25"/>
      <c r="AU343" s="25"/>
      <c r="AV343" s="25"/>
      <c r="AW343" s="25"/>
      <c r="AX343" s="25"/>
      <c r="AY343" s="25"/>
      <c r="AZ343" s="25"/>
      <c r="BA343" s="25"/>
      <c r="BB343" s="25"/>
      <c r="BC343" s="25"/>
      <c r="BD343" s="25"/>
      <c r="BE343" s="25"/>
      <c r="BF343" s="25"/>
      <c r="BG343" s="25"/>
      <c r="BH343" s="25"/>
      <c r="BI343" s="25"/>
      <c r="BJ343" s="25"/>
      <c r="BK343" s="25"/>
      <c r="BL343" s="25"/>
      <c r="BM343" s="25"/>
      <c r="BN343" s="25"/>
      <c r="BO343" s="25"/>
      <c r="BP343" s="25"/>
      <c r="BQ343" s="25"/>
      <c r="BR343" s="25"/>
      <c r="BS343" s="25"/>
      <c r="BT343" s="25"/>
      <c r="BU343" s="25"/>
      <c r="BW343" s="341"/>
      <c r="BX343" s="336"/>
      <c r="BY343" s="336"/>
      <c r="BZ343" s="336"/>
      <c r="CA343" s="25"/>
      <c r="CB343" s="25"/>
      <c r="CC343" s="25"/>
      <c r="CD343" s="25"/>
      <c r="CE343" s="25"/>
      <c r="CF343" s="25"/>
      <c r="CG343" s="25"/>
      <c r="CH343" s="25"/>
      <c r="CI343" s="25"/>
      <c r="CJ343" s="25"/>
      <c r="CK343" s="25"/>
      <c r="CL343" s="25"/>
      <c r="CM343" s="25"/>
      <c r="CN343" s="25"/>
      <c r="CO343" s="25"/>
      <c r="CP343" s="25"/>
      <c r="CQ343" s="25"/>
      <c r="CR343" s="25"/>
      <c r="CS343" s="25"/>
      <c r="CT343" s="25"/>
      <c r="CU343" s="25"/>
      <c r="CV343" s="25"/>
      <c r="CW343" s="25"/>
      <c r="CX343" s="25"/>
      <c r="CY343" s="25"/>
      <c r="CZ343" s="25"/>
      <c r="DA343" s="25"/>
      <c r="DB343" s="25"/>
      <c r="DC343" s="25"/>
      <c r="DD343" s="25"/>
      <c r="DE343" s="25"/>
      <c r="DF343" s="25"/>
    </row>
    <row r="344" spans="1:110" ht="13.5" customHeight="1" thickBot="1" x14ac:dyDescent="0.25">
      <c r="A344" s="727" t="s">
        <v>153</v>
      </c>
      <c r="B344" s="727"/>
      <c r="C344" s="727"/>
      <c r="D344" s="727"/>
      <c r="E344" s="727"/>
      <c r="F344" s="727"/>
      <c r="G344" s="727"/>
      <c r="H344" s="727"/>
      <c r="I344" s="727"/>
      <c r="J344" s="727"/>
      <c r="K344" s="727"/>
      <c r="L344" s="727"/>
      <c r="M344" s="727"/>
      <c r="N344" s="727"/>
      <c r="O344" s="727"/>
      <c r="P344" s="727"/>
      <c r="Q344" s="727"/>
      <c r="R344" s="727"/>
      <c r="S344" s="727"/>
      <c r="T344" s="727"/>
      <c r="U344" s="727"/>
      <c r="V344" s="727"/>
      <c r="W344" s="727"/>
      <c r="X344" s="727"/>
      <c r="Y344" s="727"/>
      <c r="Z344" s="727"/>
      <c r="AA344" s="727"/>
      <c r="AB344" s="727"/>
      <c r="AC344" s="727"/>
      <c r="AD344" s="727"/>
      <c r="AE344" s="727"/>
      <c r="AF344" s="727"/>
      <c r="AG344" s="727"/>
      <c r="AH344" s="727"/>
      <c r="AI344" s="727"/>
      <c r="AJ344" s="727"/>
      <c r="AK344" s="6"/>
      <c r="AL344" s="727" t="s">
        <v>153</v>
      </c>
      <c r="AM344" s="727"/>
      <c r="AN344" s="727"/>
      <c r="AO344" s="727"/>
      <c r="AP344" s="727"/>
      <c r="AQ344" s="727"/>
      <c r="AR344" s="727"/>
      <c r="AS344" s="727"/>
      <c r="AT344" s="727"/>
      <c r="AU344" s="727"/>
      <c r="AV344" s="727"/>
      <c r="AW344" s="727"/>
      <c r="AX344" s="727"/>
      <c r="AY344" s="727"/>
      <c r="AZ344" s="727"/>
      <c r="BA344" s="727"/>
      <c r="BB344" s="727"/>
      <c r="BC344" s="727"/>
      <c r="BD344" s="727"/>
      <c r="BE344" s="727"/>
      <c r="BF344" s="727"/>
      <c r="BG344" s="727"/>
      <c r="BH344" s="727"/>
      <c r="BI344" s="727"/>
      <c r="BJ344" s="727"/>
      <c r="BK344" s="727"/>
      <c r="BL344" s="727"/>
      <c r="BM344" s="727"/>
      <c r="BN344" s="727"/>
      <c r="BO344" s="727"/>
      <c r="BP344" s="727"/>
      <c r="BQ344" s="727"/>
      <c r="BR344" s="727"/>
      <c r="BS344" s="727"/>
      <c r="BT344" s="727"/>
      <c r="BU344" s="727"/>
      <c r="BW344" s="727" t="s">
        <v>153</v>
      </c>
      <c r="BX344" s="727"/>
      <c r="BY344" s="727"/>
      <c r="BZ344" s="727"/>
      <c r="CA344" s="727"/>
      <c r="CB344" s="727"/>
      <c r="CC344" s="727"/>
      <c r="CD344" s="727"/>
      <c r="CE344" s="727"/>
      <c r="CF344" s="727"/>
      <c r="CG344" s="727"/>
      <c r="CH344" s="727"/>
      <c r="CI344" s="727"/>
      <c r="CJ344" s="727"/>
      <c r="CK344" s="727"/>
      <c r="CL344" s="727"/>
      <c r="CM344" s="727"/>
      <c r="CN344" s="727"/>
      <c r="CO344" s="727"/>
      <c r="CP344" s="727"/>
      <c r="CQ344" s="727"/>
      <c r="CR344" s="727"/>
      <c r="CS344" s="727"/>
      <c r="CT344" s="727"/>
      <c r="CU344" s="727"/>
      <c r="CV344" s="727"/>
      <c r="CW344" s="727"/>
      <c r="CX344" s="727"/>
      <c r="CY344" s="727"/>
      <c r="CZ344" s="727"/>
      <c r="DA344" s="727"/>
      <c r="DB344" s="727"/>
      <c r="DC344" s="727"/>
      <c r="DD344" s="727"/>
      <c r="DE344" s="727"/>
      <c r="DF344" s="727"/>
    </row>
    <row r="345" spans="1:110" ht="13.5" customHeight="1" thickBot="1" x14ac:dyDescent="0.25">
      <c r="A345" s="712" t="s">
        <v>154</v>
      </c>
      <c r="B345" s="713"/>
      <c r="C345" s="713"/>
      <c r="D345" s="713"/>
      <c r="E345" s="713"/>
      <c r="F345" s="713"/>
      <c r="G345" s="713"/>
      <c r="H345" s="713"/>
      <c r="I345" s="713"/>
      <c r="J345" s="713"/>
      <c r="K345" s="713"/>
      <c r="L345" s="713"/>
      <c r="M345" s="713"/>
      <c r="N345" s="713"/>
      <c r="O345" s="713"/>
      <c r="P345" s="713"/>
      <c r="Q345" s="713"/>
      <c r="R345" s="713"/>
      <c r="S345" s="713"/>
      <c r="T345" s="713"/>
      <c r="U345" s="713"/>
      <c r="V345" s="713"/>
      <c r="W345" s="714"/>
      <c r="X345" s="689" t="s">
        <v>155</v>
      </c>
      <c r="Y345" s="690"/>
      <c r="Z345" s="690"/>
      <c r="AA345" s="691"/>
      <c r="AB345" s="689" t="s">
        <v>156</v>
      </c>
      <c r="AC345" s="690"/>
      <c r="AD345" s="690"/>
      <c r="AE345" s="691"/>
      <c r="AF345" s="689" t="s">
        <v>157</v>
      </c>
      <c r="AG345" s="690"/>
      <c r="AH345" s="690"/>
      <c r="AI345" s="691"/>
      <c r="AK345" s="6"/>
      <c r="AL345" s="712" t="s">
        <v>154</v>
      </c>
      <c r="AM345" s="713"/>
      <c r="AN345" s="713"/>
      <c r="AO345" s="713"/>
      <c r="AP345" s="713"/>
      <c r="AQ345" s="713"/>
      <c r="AR345" s="713"/>
      <c r="AS345" s="713"/>
      <c r="AT345" s="713"/>
      <c r="AU345" s="713"/>
      <c r="AV345" s="713"/>
      <c r="AW345" s="713"/>
      <c r="AX345" s="713"/>
      <c r="AY345" s="713"/>
      <c r="AZ345" s="713"/>
      <c r="BA345" s="713"/>
      <c r="BB345" s="713"/>
      <c r="BC345" s="713"/>
      <c r="BD345" s="713"/>
      <c r="BE345" s="713"/>
      <c r="BF345" s="713"/>
      <c r="BG345" s="713"/>
      <c r="BH345" s="714"/>
      <c r="BI345" s="689" t="s">
        <v>155</v>
      </c>
      <c r="BJ345" s="690"/>
      <c r="BK345" s="690"/>
      <c r="BL345" s="691"/>
      <c r="BM345" s="689" t="s">
        <v>156</v>
      </c>
      <c r="BN345" s="690"/>
      <c r="BO345" s="690"/>
      <c r="BP345" s="691"/>
      <c r="BQ345" s="689" t="s">
        <v>157</v>
      </c>
      <c r="BR345" s="690"/>
      <c r="BS345" s="690"/>
      <c r="BT345" s="691"/>
      <c r="BU345" s="25"/>
      <c r="BW345" s="712" t="s">
        <v>154</v>
      </c>
      <c r="BX345" s="713"/>
      <c r="BY345" s="713"/>
      <c r="BZ345" s="713"/>
      <c r="CA345" s="713"/>
      <c r="CB345" s="713"/>
      <c r="CC345" s="713"/>
      <c r="CD345" s="713"/>
      <c r="CE345" s="713"/>
      <c r="CF345" s="713"/>
      <c r="CG345" s="713"/>
      <c r="CH345" s="713"/>
      <c r="CI345" s="713"/>
      <c r="CJ345" s="713"/>
      <c r="CK345" s="713"/>
      <c r="CL345" s="713"/>
      <c r="CM345" s="713"/>
      <c r="CN345" s="713"/>
      <c r="CO345" s="713"/>
      <c r="CP345" s="713"/>
      <c r="CQ345" s="713"/>
      <c r="CR345" s="713"/>
      <c r="CS345" s="714"/>
      <c r="CT345" s="689" t="s">
        <v>155</v>
      </c>
      <c r="CU345" s="690"/>
      <c r="CV345" s="690"/>
      <c r="CW345" s="691"/>
      <c r="CX345" s="689" t="s">
        <v>156</v>
      </c>
      <c r="CY345" s="690"/>
      <c r="CZ345" s="690"/>
      <c r="DA345" s="691"/>
      <c r="DB345" s="689" t="s">
        <v>157</v>
      </c>
      <c r="DC345" s="690"/>
      <c r="DD345" s="690"/>
      <c r="DE345" s="691"/>
      <c r="DF345" s="25"/>
    </row>
    <row r="346" spans="1:110" ht="13.5" customHeight="1" x14ac:dyDescent="0.2">
      <c r="A346" s="719" t="s">
        <v>158</v>
      </c>
      <c r="B346" s="720"/>
      <c r="C346" s="720"/>
      <c r="D346" s="720"/>
      <c r="E346" s="720"/>
      <c r="F346" s="720"/>
      <c r="G346" s="720"/>
      <c r="H346" s="720"/>
      <c r="I346" s="720"/>
      <c r="J346" s="720"/>
      <c r="K346" s="720"/>
      <c r="L346" s="720"/>
      <c r="M346" s="720"/>
      <c r="N346" s="720"/>
      <c r="O346" s="720"/>
      <c r="P346" s="720"/>
      <c r="Q346" s="720"/>
      <c r="R346" s="720"/>
      <c r="S346" s="720"/>
      <c r="T346" s="720"/>
      <c r="U346" s="720"/>
      <c r="V346" s="720"/>
      <c r="W346" s="721"/>
      <c r="X346" s="693" t="s">
        <v>159</v>
      </c>
      <c r="Y346" s="694"/>
      <c r="Z346" s="694"/>
      <c r="AA346" s="695"/>
      <c r="AB346" s="699"/>
      <c r="AC346" s="700"/>
      <c r="AD346" s="700"/>
      <c r="AE346" s="701"/>
      <c r="AF346" s="699"/>
      <c r="AG346" s="700"/>
      <c r="AH346" s="700"/>
      <c r="AI346" s="701"/>
      <c r="AK346" s="6"/>
      <c r="AL346" s="719" t="s">
        <v>158</v>
      </c>
      <c r="AM346" s="720"/>
      <c r="AN346" s="720"/>
      <c r="AO346" s="720"/>
      <c r="AP346" s="720"/>
      <c r="AQ346" s="720"/>
      <c r="AR346" s="720"/>
      <c r="AS346" s="720"/>
      <c r="AT346" s="720"/>
      <c r="AU346" s="720"/>
      <c r="AV346" s="720"/>
      <c r="AW346" s="720"/>
      <c r="AX346" s="720"/>
      <c r="AY346" s="720"/>
      <c r="AZ346" s="720"/>
      <c r="BA346" s="720"/>
      <c r="BB346" s="720"/>
      <c r="BC346" s="720"/>
      <c r="BD346" s="720"/>
      <c r="BE346" s="720"/>
      <c r="BF346" s="720"/>
      <c r="BG346" s="720"/>
      <c r="BH346" s="721"/>
      <c r="BI346" s="693" t="s">
        <v>159</v>
      </c>
      <c r="BJ346" s="694"/>
      <c r="BK346" s="694"/>
      <c r="BL346" s="695"/>
      <c r="BM346" s="699"/>
      <c r="BN346" s="700"/>
      <c r="BO346" s="700"/>
      <c r="BP346" s="701"/>
      <c r="BQ346" s="699"/>
      <c r="BR346" s="700"/>
      <c r="BS346" s="700"/>
      <c r="BT346" s="701"/>
      <c r="BU346" s="25"/>
      <c r="BW346" s="719" t="s">
        <v>158</v>
      </c>
      <c r="BX346" s="720"/>
      <c r="BY346" s="720"/>
      <c r="BZ346" s="720"/>
      <c r="CA346" s="720"/>
      <c r="CB346" s="720"/>
      <c r="CC346" s="720"/>
      <c r="CD346" s="720"/>
      <c r="CE346" s="720"/>
      <c r="CF346" s="720"/>
      <c r="CG346" s="720"/>
      <c r="CH346" s="720"/>
      <c r="CI346" s="720"/>
      <c r="CJ346" s="720"/>
      <c r="CK346" s="720"/>
      <c r="CL346" s="720"/>
      <c r="CM346" s="720"/>
      <c r="CN346" s="720"/>
      <c r="CO346" s="720"/>
      <c r="CP346" s="720"/>
      <c r="CQ346" s="720"/>
      <c r="CR346" s="720"/>
      <c r="CS346" s="721"/>
      <c r="CT346" s="693" t="s">
        <v>159</v>
      </c>
      <c r="CU346" s="694"/>
      <c r="CV346" s="694"/>
      <c r="CW346" s="695"/>
      <c r="CX346" s="699"/>
      <c r="CY346" s="700"/>
      <c r="CZ346" s="700"/>
      <c r="DA346" s="701"/>
      <c r="DB346" s="699"/>
      <c r="DC346" s="700"/>
      <c r="DD346" s="700"/>
      <c r="DE346" s="701"/>
      <c r="DF346" s="25"/>
    </row>
    <row r="347" spans="1:110" ht="13.5" customHeight="1" thickBot="1" x14ac:dyDescent="0.25">
      <c r="A347" s="722"/>
      <c r="B347" s="723"/>
      <c r="C347" s="723"/>
      <c r="D347" s="723"/>
      <c r="E347" s="723"/>
      <c r="F347" s="723"/>
      <c r="G347" s="723"/>
      <c r="H347" s="723"/>
      <c r="I347" s="723"/>
      <c r="J347" s="723"/>
      <c r="K347" s="723"/>
      <c r="L347" s="723"/>
      <c r="M347" s="723"/>
      <c r="N347" s="723"/>
      <c r="O347" s="723"/>
      <c r="P347" s="723"/>
      <c r="Q347" s="723"/>
      <c r="R347" s="723"/>
      <c r="S347" s="723"/>
      <c r="T347" s="723"/>
      <c r="U347" s="723"/>
      <c r="V347" s="723"/>
      <c r="W347" s="724"/>
      <c r="X347" s="696"/>
      <c r="Y347" s="697"/>
      <c r="Z347" s="697"/>
      <c r="AA347" s="698"/>
      <c r="AB347" s="702"/>
      <c r="AC347" s="703"/>
      <c r="AD347" s="703"/>
      <c r="AE347" s="704"/>
      <c r="AF347" s="702"/>
      <c r="AG347" s="703"/>
      <c r="AH347" s="703"/>
      <c r="AI347" s="704"/>
      <c r="AK347" s="6"/>
      <c r="AL347" s="722"/>
      <c r="AM347" s="723"/>
      <c r="AN347" s="723"/>
      <c r="AO347" s="723"/>
      <c r="AP347" s="723"/>
      <c r="AQ347" s="723"/>
      <c r="AR347" s="723"/>
      <c r="AS347" s="723"/>
      <c r="AT347" s="723"/>
      <c r="AU347" s="723"/>
      <c r="AV347" s="723"/>
      <c r="AW347" s="723"/>
      <c r="AX347" s="723"/>
      <c r="AY347" s="723"/>
      <c r="AZ347" s="723"/>
      <c r="BA347" s="723"/>
      <c r="BB347" s="723"/>
      <c r="BC347" s="723"/>
      <c r="BD347" s="723"/>
      <c r="BE347" s="723"/>
      <c r="BF347" s="723"/>
      <c r="BG347" s="723"/>
      <c r="BH347" s="724"/>
      <c r="BI347" s="696"/>
      <c r="BJ347" s="697"/>
      <c r="BK347" s="697"/>
      <c r="BL347" s="698"/>
      <c r="BM347" s="702"/>
      <c r="BN347" s="703"/>
      <c r="BO347" s="703"/>
      <c r="BP347" s="704"/>
      <c r="BQ347" s="702"/>
      <c r="BR347" s="703"/>
      <c r="BS347" s="703"/>
      <c r="BT347" s="704"/>
      <c r="BU347" s="25"/>
      <c r="BW347" s="722"/>
      <c r="BX347" s="723"/>
      <c r="BY347" s="723"/>
      <c r="BZ347" s="723"/>
      <c r="CA347" s="723"/>
      <c r="CB347" s="723"/>
      <c r="CC347" s="723"/>
      <c r="CD347" s="723"/>
      <c r="CE347" s="723"/>
      <c r="CF347" s="723"/>
      <c r="CG347" s="723"/>
      <c r="CH347" s="723"/>
      <c r="CI347" s="723"/>
      <c r="CJ347" s="723"/>
      <c r="CK347" s="723"/>
      <c r="CL347" s="723"/>
      <c r="CM347" s="723"/>
      <c r="CN347" s="723"/>
      <c r="CO347" s="723"/>
      <c r="CP347" s="723"/>
      <c r="CQ347" s="723"/>
      <c r="CR347" s="723"/>
      <c r="CS347" s="724"/>
      <c r="CT347" s="696"/>
      <c r="CU347" s="697"/>
      <c r="CV347" s="697"/>
      <c r="CW347" s="698"/>
      <c r="CX347" s="702"/>
      <c r="CY347" s="703"/>
      <c r="CZ347" s="703"/>
      <c r="DA347" s="704"/>
      <c r="DB347" s="702"/>
      <c r="DC347" s="703"/>
      <c r="DD347" s="703"/>
      <c r="DE347" s="704"/>
      <c r="DF347" s="25"/>
    </row>
    <row r="348" spans="1:110" ht="13.5" customHeight="1" x14ac:dyDescent="0.2">
      <c r="A348" s="341"/>
      <c r="B348" s="336"/>
      <c r="C348" s="336"/>
      <c r="D348" s="336"/>
      <c r="AK348" s="6"/>
      <c r="AL348" s="341"/>
      <c r="AM348" s="336"/>
      <c r="AN348" s="336"/>
      <c r="AO348" s="336"/>
      <c r="AP348" s="25"/>
      <c r="AQ348" s="25"/>
      <c r="AR348" s="25"/>
      <c r="AS348" s="25"/>
      <c r="AT348" s="25"/>
      <c r="AU348" s="25"/>
      <c r="AV348" s="25"/>
      <c r="AW348" s="25"/>
      <c r="AX348" s="25"/>
      <c r="AY348" s="25"/>
      <c r="AZ348" s="25"/>
      <c r="BA348" s="25"/>
      <c r="BB348" s="25"/>
      <c r="BC348" s="25"/>
      <c r="BD348" s="25"/>
      <c r="BE348" s="25"/>
      <c r="BF348" s="25"/>
      <c r="BG348" s="25"/>
      <c r="BH348" s="25"/>
      <c r="BI348" s="25"/>
      <c r="BJ348" s="25"/>
      <c r="BK348" s="25"/>
      <c r="BL348" s="25"/>
      <c r="BM348" s="25"/>
      <c r="BN348" s="25"/>
      <c r="BO348" s="25"/>
      <c r="BP348" s="25"/>
      <c r="BQ348" s="25"/>
      <c r="BR348" s="25"/>
      <c r="BS348" s="25"/>
      <c r="BT348" s="25"/>
      <c r="BU348" s="25"/>
      <c r="BW348" s="341"/>
      <c r="BX348" s="336"/>
      <c r="BY348" s="336"/>
      <c r="BZ348" s="336"/>
      <c r="CA348" s="25"/>
      <c r="CB348" s="25"/>
      <c r="CC348" s="25"/>
      <c r="CD348" s="25"/>
      <c r="CE348" s="25"/>
      <c r="CF348" s="25"/>
      <c r="CG348" s="25"/>
      <c r="CH348" s="25"/>
      <c r="CI348" s="25"/>
      <c r="CJ348" s="25"/>
      <c r="CK348" s="25"/>
      <c r="CL348" s="25"/>
      <c r="CM348" s="25"/>
      <c r="CN348" s="25"/>
      <c r="CO348" s="25"/>
      <c r="CP348" s="25"/>
      <c r="CQ348" s="25"/>
      <c r="CR348" s="25"/>
      <c r="CS348" s="25"/>
      <c r="CT348" s="25"/>
      <c r="CU348" s="25"/>
      <c r="CV348" s="25"/>
      <c r="CW348" s="25"/>
      <c r="CX348" s="25"/>
      <c r="CY348" s="25"/>
      <c r="CZ348" s="25"/>
      <c r="DA348" s="25"/>
      <c r="DB348" s="25"/>
      <c r="DC348" s="25"/>
      <c r="DD348" s="25"/>
      <c r="DE348" s="25"/>
      <c r="DF348" s="25"/>
    </row>
    <row r="349" spans="1:110" ht="13.5" customHeight="1" thickBot="1" x14ac:dyDescent="0.25">
      <c r="A349" s="728" t="s">
        <v>160</v>
      </c>
      <c r="B349" s="728"/>
      <c r="C349" s="728"/>
      <c r="D349" s="728"/>
      <c r="E349" s="728"/>
      <c r="F349" s="728"/>
      <c r="G349" s="728"/>
      <c r="H349" s="728"/>
      <c r="I349" s="728"/>
      <c r="J349" s="728"/>
      <c r="K349" s="728"/>
      <c r="L349" s="728"/>
      <c r="M349" s="728"/>
      <c r="N349" s="728"/>
      <c r="O349" s="728"/>
      <c r="P349" s="728"/>
      <c r="Q349" s="728"/>
      <c r="R349" s="728"/>
      <c r="S349" s="728"/>
      <c r="T349" s="728"/>
      <c r="U349" s="728"/>
      <c r="V349" s="728"/>
      <c r="W349" s="728"/>
      <c r="X349" s="728"/>
      <c r="Y349" s="728"/>
      <c r="Z349" s="728"/>
      <c r="AA349" s="728"/>
      <c r="AB349" s="728"/>
      <c r="AC349" s="728"/>
      <c r="AD349" s="728"/>
      <c r="AE349" s="728"/>
      <c r="AF349" s="728"/>
      <c r="AG349" s="728"/>
      <c r="AH349" s="728"/>
      <c r="AI349" s="728"/>
      <c r="AK349" s="6"/>
      <c r="AL349" s="728" t="s">
        <v>160</v>
      </c>
      <c r="AM349" s="728"/>
      <c r="AN349" s="728"/>
      <c r="AO349" s="728"/>
      <c r="AP349" s="728"/>
      <c r="AQ349" s="728"/>
      <c r="AR349" s="728"/>
      <c r="AS349" s="728"/>
      <c r="AT349" s="728"/>
      <c r="AU349" s="728"/>
      <c r="AV349" s="728"/>
      <c r="AW349" s="728"/>
      <c r="AX349" s="728"/>
      <c r="AY349" s="728"/>
      <c r="AZ349" s="728"/>
      <c r="BA349" s="728"/>
      <c r="BB349" s="728"/>
      <c r="BC349" s="728"/>
      <c r="BD349" s="728"/>
      <c r="BE349" s="728"/>
      <c r="BF349" s="728"/>
      <c r="BG349" s="728"/>
      <c r="BH349" s="728"/>
      <c r="BI349" s="728"/>
      <c r="BJ349" s="728"/>
      <c r="BK349" s="728"/>
      <c r="BL349" s="728"/>
      <c r="BM349" s="728"/>
      <c r="BN349" s="728"/>
      <c r="BO349" s="728"/>
      <c r="BP349" s="728"/>
      <c r="BQ349" s="728"/>
      <c r="BR349" s="728"/>
      <c r="BS349" s="728"/>
      <c r="BT349" s="728"/>
      <c r="BU349" s="25"/>
      <c r="BW349" s="728" t="s">
        <v>160</v>
      </c>
      <c r="BX349" s="728"/>
      <c r="BY349" s="728"/>
      <c r="BZ349" s="728"/>
      <c r="CA349" s="728"/>
      <c r="CB349" s="728"/>
      <c r="CC349" s="728"/>
      <c r="CD349" s="728"/>
      <c r="CE349" s="728"/>
      <c r="CF349" s="728"/>
      <c r="CG349" s="728"/>
      <c r="CH349" s="728"/>
      <c r="CI349" s="728"/>
      <c r="CJ349" s="728"/>
      <c r="CK349" s="728"/>
      <c r="CL349" s="728"/>
      <c r="CM349" s="728"/>
      <c r="CN349" s="728"/>
      <c r="CO349" s="728"/>
      <c r="CP349" s="728"/>
      <c r="CQ349" s="728"/>
      <c r="CR349" s="728"/>
      <c r="CS349" s="728"/>
      <c r="CT349" s="728"/>
      <c r="CU349" s="728"/>
      <c r="CV349" s="728"/>
      <c r="CW349" s="728"/>
      <c r="CX349" s="728"/>
      <c r="CY349" s="728"/>
      <c r="CZ349" s="728"/>
      <c r="DA349" s="728"/>
      <c r="DB349" s="728"/>
      <c r="DC349" s="728"/>
      <c r="DD349" s="728"/>
      <c r="DE349" s="728"/>
      <c r="DF349" s="25"/>
    </row>
    <row r="350" spans="1:110" ht="13.5" customHeight="1" thickBot="1" x14ac:dyDescent="0.25">
      <c r="A350" s="712" t="s">
        <v>154</v>
      </c>
      <c r="B350" s="713"/>
      <c r="C350" s="713"/>
      <c r="D350" s="713"/>
      <c r="E350" s="713"/>
      <c r="F350" s="713"/>
      <c r="G350" s="713"/>
      <c r="H350" s="713"/>
      <c r="I350" s="713"/>
      <c r="J350" s="713"/>
      <c r="K350" s="713"/>
      <c r="L350" s="713"/>
      <c r="M350" s="713"/>
      <c r="N350" s="713"/>
      <c r="O350" s="713"/>
      <c r="P350" s="713"/>
      <c r="Q350" s="713"/>
      <c r="R350" s="713"/>
      <c r="S350" s="713"/>
      <c r="T350" s="713"/>
      <c r="U350" s="713"/>
      <c r="V350" s="713"/>
      <c r="W350" s="714"/>
      <c r="X350" s="689" t="s">
        <v>155</v>
      </c>
      <c r="Y350" s="690"/>
      <c r="Z350" s="690"/>
      <c r="AA350" s="691"/>
      <c r="AB350" s="689" t="s">
        <v>156</v>
      </c>
      <c r="AC350" s="690"/>
      <c r="AD350" s="690"/>
      <c r="AE350" s="691"/>
      <c r="AF350" s="689" t="s">
        <v>157</v>
      </c>
      <c r="AG350" s="690"/>
      <c r="AH350" s="690"/>
      <c r="AI350" s="691"/>
      <c r="AK350" s="6"/>
      <c r="AL350" s="712" t="s">
        <v>154</v>
      </c>
      <c r="AM350" s="713"/>
      <c r="AN350" s="713"/>
      <c r="AO350" s="713"/>
      <c r="AP350" s="713"/>
      <c r="AQ350" s="713"/>
      <c r="AR350" s="713"/>
      <c r="AS350" s="713"/>
      <c r="AT350" s="713"/>
      <c r="AU350" s="713"/>
      <c r="AV350" s="713"/>
      <c r="AW350" s="713"/>
      <c r="AX350" s="713"/>
      <c r="AY350" s="713"/>
      <c r="AZ350" s="713"/>
      <c r="BA350" s="713"/>
      <c r="BB350" s="713"/>
      <c r="BC350" s="713"/>
      <c r="BD350" s="713"/>
      <c r="BE350" s="713"/>
      <c r="BF350" s="713"/>
      <c r="BG350" s="713"/>
      <c r="BH350" s="714"/>
      <c r="BI350" s="689" t="s">
        <v>155</v>
      </c>
      <c r="BJ350" s="690"/>
      <c r="BK350" s="690"/>
      <c r="BL350" s="691"/>
      <c r="BM350" s="689" t="s">
        <v>156</v>
      </c>
      <c r="BN350" s="690"/>
      <c r="BO350" s="690"/>
      <c r="BP350" s="691"/>
      <c r="BQ350" s="689" t="s">
        <v>157</v>
      </c>
      <c r="BR350" s="690"/>
      <c r="BS350" s="690"/>
      <c r="BT350" s="691"/>
      <c r="BU350" s="25"/>
      <c r="BW350" s="712" t="s">
        <v>154</v>
      </c>
      <c r="BX350" s="713"/>
      <c r="BY350" s="713"/>
      <c r="BZ350" s="713"/>
      <c r="CA350" s="713"/>
      <c r="CB350" s="713"/>
      <c r="CC350" s="713"/>
      <c r="CD350" s="713"/>
      <c r="CE350" s="713"/>
      <c r="CF350" s="713"/>
      <c r="CG350" s="713"/>
      <c r="CH350" s="713"/>
      <c r="CI350" s="713"/>
      <c r="CJ350" s="713"/>
      <c r="CK350" s="713"/>
      <c r="CL350" s="713"/>
      <c r="CM350" s="713"/>
      <c r="CN350" s="713"/>
      <c r="CO350" s="713"/>
      <c r="CP350" s="713"/>
      <c r="CQ350" s="713"/>
      <c r="CR350" s="713"/>
      <c r="CS350" s="714"/>
      <c r="CT350" s="689" t="s">
        <v>155</v>
      </c>
      <c r="CU350" s="690"/>
      <c r="CV350" s="690"/>
      <c r="CW350" s="691"/>
      <c r="CX350" s="689" t="s">
        <v>156</v>
      </c>
      <c r="CY350" s="690"/>
      <c r="CZ350" s="690"/>
      <c r="DA350" s="691"/>
      <c r="DB350" s="689" t="s">
        <v>157</v>
      </c>
      <c r="DC350" s="690"/>
      <c r="DD350" s="690"/>
      <c r="DE350" s="691"/>
      <c r="DF350" s="25"/>
    </row>
    <row r="351" spans="1:110" ht="13.5" customHeight="1" thickBot="1" x14ac:dyDescent="0.25">
      <c r="A351" s="707" t="s">
        <v>161</v>
      </c>
      <c r="B351" s="708"/>
      <c r="C351" s="708"/>
      <c r="D351" s="708"/>
      <c r="E351" s="708"/>
      <c r="F351" s="708"/>
      <c r="G351" s="708"/>
      <c r="H351" s="708"/>
      <c r="I351" s="708"/>
      <c r="J351" s="708"/>
      <c r="K351" s="708"/>
      <c r="L351" s="708"/>
      <c r="M351" s="708"/>
      <c r="N351" s="708"/>
      <c r="O351" s="708"/>
      <c r="P351" s="708"/>
      <c r="Q351" s="708"/>
      <c r="R351" s="708"/>
      <c r="S351" s="708"/>
      <c r="T351" s="708"/>
      <c r="U351" s="708"/>
      <c r="V351" s="708"/>
      <c r="W351" s="709"/>
      <c r="X351" s="689" t="s">
        <v>159</v>
      </c>
      <c r="Y351" s="690"/>
      <c r="Z351" s="690"/>
      <c r="AA351" s="691"/>
      <c r="AB351" s="659"/>
      <c r="AC351" s="660"/>
      <c r="AD351" s="660"/>
      <c r="AE351" s="661"/>
      <c r="AF351" s="659"/>
      <c r="AG351" s="660"/>
      <c r="AH351" s="660"/>
      <c r="AI351" s="661"/>
      <c r="AK351" s="6"/>
      <c r="AL351" s="707" t="s">
        <v>161</v>
      </c>
      <c r="AM351" s="708"/>
      <c r="AN351" s="708"/>
      <c r="AO351" s="708"/>
      <c r="AP351" s="708"/>
      <c r="AQ351" s="708"/>
      <c r="AR351" s="708"/>
      <c r="AS351" s="708"/>
      <c r="AT351" s="708"/>
      <c r="AU351" s="708"/>
      <c r="AV351" s="708"/>
      <c r="AW351" s="708"/>
      <c r="AX351" s="708"/>
      <c r="AY351" s="708"/>
      <c r="AZ351" s="708"/>
      <c r="BA351" s="708"/>
      <c r="BB351" s="708"/>
      <c r="BC351" s="708"/>
      <c r="BD351" s="708"/>
      <c r="BE351" s="708"/>
      <c r="BF351" s="708"/>
      <c r="BG351" s="708"/>
      <c r="BH351" s="709"/>
      <c r="BI351" s="689" t="s">
        <v>159</v>
      </c>
      <c r="BJ351" s="690"/>
      <c r="BK351" s="690"/>
      <c r="BL351" s="691"/>
      <c r="BM351" s="659"/>
      <c r="BN351" s="660"/>
      <c r="BO351" s="660"/>
      <c r="BP351" s="661"/>
      <c r="BQ351" s="659"/>
      <c r="BR351" s="660"/>
      <c r="BS351" s="660"/>
      <c r="BT351" s="661"/>
      <c r="BU351" s="25"/>
      <c r="BW351" s="707" t="s">
        <v>161</v>
      </c>
      <c r="BX351" s="708"/>
      <c r="BY351" s="708"/>
      <c r="BZ351" s="708"/>
      <c r="CA351" s="708"/>
      <c r="CB351" s="708"/>
      <c r="CC351" s="708"/>
      <c r="CD351" s="708"/>
      <c r="CE351" s="708"/>
      <c r="CF351" s="708"/>
      <c r="CG351" s="708"/>
      <c r="CH351" s="708"/>
      <c r="CI351" s="708"/>
      <c r="CJ351" s="708"/>
      <c r="CK351" s="708"/>
      <c r="CL351" s="708"/>
      <c r="CM351" s="708"/>
      <c r="CN351" s="708"/>
      <c r="CO351" s="708"/>
      <c r="CP351" s="708"/>
      <c r="CQ351" s="708"/>
      <c r="CR351" s="708"/>
      <c r="CS351" s="709"/>
      <c r="CT351" s="689" t="s">
        <v>159</v>
      </c>
      <c r="CU351" s="690"/>
      <c r="CV351" s="690"/>
      <c r="CW351" s="691"/>
      <c r="CX351" s="659"/>
      <c r="CY351" s="660"/>
      <c r="CZ351" s="660"/>
      <c r="DA351" s="661"/>
      <c r="DB351" s="659"/>
      <c r="DC351" s="660"/>
      <c r="DD351" s="660"/>
      <c r="DE351" s="661"/>
      <c r="DF351" s="25"/>
    </row>
    <row r="352" spans="1:110" ht="13.5" customHeight="1" thickBot="1" x14ac:dyDescent="0.25">
      <c r="A352" s="707" t="s">
        <v>162</v>
      </c>
      <c r="B352" s="708"/>
      <c r="C352" s="708"/>
      <c r="D352" s="708"/>
      <c r="E352" s="708"/>
      <c r="F352" s="708"/>
      <c r="G352" s="708"/>
      <c r="H352" s="708"/>
      <c r="I352" s="708"/>
      <c r="J352" s="708"/>
      <c r="K352" s="708"/>
      <c r="L352" s="708"/>
      <c r="M352" s="708"/>
      <c r="N352" s="708"/>
      <c r="O352" s="708"/>
      <c r="P352" s="708"/>
      <c r="Q352" s="708"/>
      <c r="R352" s="708"/>
      <c r="S352" s="708"/>
      <c r="T352" s="708"/>
      <c r="U352" s="708"/>
      <c r="V352" s="708"/>
      <c r="W352" s="709"/>
      <c r="X352" s="689" t="s">
        <v>159</v>
      </c>
      <c r="Y352" s="690"/>
      <c r="Z352" s="690"/>
      <c r="AA352" s="691"/>
      <c r="AB352" s="659"/>
      <c r="AC352" s="660"/>
      <c r="AD352" s="660"/>
      <c r="AE352" s="661"/>
      <c r="AF352" s="659"/>
      <c r="AG352" s="660"/>
      <c r="AH352" s="660"/>
      <c r="AI352" s="661"/>
      <c r="AK352" s="6"/>
      <c r="AL352" s="707" t="s">
        <v>162</v>
      </c>
      <c r="AM352" s="708"/>
      <c r="AN352" s="708"/>
      <c r="AO352" s="708"/>
      <c r="AP352" s="708"/>
      <c r="AQ352" s="708"/>
      <c r="AR352" s="708"/>
      <c r="AS352" s="708"/>
      <c r="AT352" s="708"/>
      <c r="AU352" s="708"/>
      <c r="AV352" s="708"/>
      <c r="AW352" s="708"/>
      <c r="AX352" s="708"/>
      <c r="AY352" s="708"/>
      <c r="AZ352" s="708"/>
      <c r="BA352" s="708"/>
      <c r="BB352" s="708"/>
      <c r="BC352" s="708"/>
      <c r="BD352" s="708"/>
      <c r="BE352" s="708"/>
      <c r="BF352" s="708"/>
      <c r="BG352" s="708"/>
      <c r="BH352" s="709"/>
      <c r="BI352" s="689" t="s">
        <v>159</v>
      </c>
      <c r="BJ352" s="690"/>
      <c r="BK352" s="690"/>
      <c r="BL352" s="691"/>
      <c r="BM352" s="659"/>
      <c r="BN352" s="660"/>
      <c r="BO352" s="660"/>
      <c r="BP352" s="661"/>
      <c r="BQ352" s="659"/>
      <c r="BR352" s="660"/>
      <c r="BS352" s="660"/>
      <c r="BT352" s="661"/>
      <c r="BU352" s="25"/>
      <c r="BW352" s="707" t="s">
        <v>162</v>
      </c>
      <c r="BX352" s="708"/>
      <c r="BY352" s="708"/>
      <c r="BZ352" s="708"/>
      <c r="CA352" s="708"/>
      <c r="CB352" s="708"/>
      <c r="CC352" s="708"/>
      <c r="CD352" s="708"/>
      <c r="CE352" s="708"/>
      <c r="CF352" s="708"/>
      <c r="CG352" s="708"/>
      <c r="CH352" s="708"/>
      <c r="CI352" s="708"/>
      <c r="CJ352" s="708"/>
      <c r="CK352" s="708"/>
      <c r="CL352" s="708"/>
      <c r="CM352" s="708"/>
      <c r="CN352" s="708"/>
      <c r="CO352" s="708"/>
      <c r="CP352" s="708"/>
      <c r="CQ352" s="708"/>
      <c r="CR352" s="708"/>
      <c r="CS352" s="709"/>
      <c r="CT352" s="689" t="s">
        <v>159</v>
      </c>
      <c r="CU352" s="690"/>
      <c r="CV352" s="690"/>
      <c r="CW352" s="691"/>
      <c r="CX352" s="659"/>
      <c r="CY352" s="660"/>
      <c r="CZ352" s="660"/>
      <c r="DA352" s="661"/>
      <c r="DB352" s="659"/>
      <c r="DC352" s="660"/>
      <c r="DD352" s="660"/>
      <c r="DE352" s="661"/>
      <c r="DF352" s="25"/>
    </row>
    <row r="353" spans="1:110" ht="13.5" customHeight="1" thickBot="1" x14ac:dyDescent="0.25">
      <c r="A353" s="707" t="s">
        <v>163</v>
      </c>
      <c r="B353" s="708"/>
      <c r="C353" s="708"/>
      <c r="D353" s="708"/>
      <c r="E353" s="708"/>
      <c r="F353" s="708"/>
      <c r="G353" s="708"/>
      <c r="H353" s="708"/>
      <c r="I353" s="708"/>
      <c r="J353" s="708"/>
      <c r="K353" s="708"/>
      <c r="L353" s="708"/>
      <c r="M353" s="708"/>
      <c r="N353" s="708"/>
      <c r="O353" s="708"/>
      <c r="P353" s="708"/>
      <c r="Q353" s="708"/>
      <c r="R353" s="708"/>
      <c r="S353" s="708"/>
      <c r="T353" s="708"/>
      <c r="U353" s="708"/>
      <c r="V353" s="708"/>
      <c r="W353" s="709"/>
      <c r="X353" s="689" t="s">
        <v>159</v>
      </c>
      <c r="Y353" s="690"/>
      <c r="Z353" s="690"/>
      <c r="AA353" s="691"/>
      <c r="AB353" s="659"/>
      <c r="AC353" s="660"/>
      <c r="AD353" s="660"/>
      <c r="AE353" s="661"/>
      <c r="AF353" s="659"/>
      <c r="AG353" s="660"/>
      <c r="AH353" s="660"/>
      <c r="AI353" s="661"/>
      <c r="AK353" s="6"/>
      <c r="AL353" s="707" t="s">
        <v>163</v>
      </c>
      <c r="AM353" s="708"/>
      <c r="AN353" s="708"/>
      <c r="AO353" s="708"/>
      <c r="AP353" s="708"/>
      <c r="AQ353" s="708"/>
      <c r="AR353" s="708"/>
      <c r="AS353" s="708"/>
      <c r="AT353" s="708"/>
      <c r="AU353" s="708"/>
      <c r="AV353" s="708"/>
      <c r="AW353" s="708"/>
      <c r="AX353" s="708"/>
      <c r="AY353" s="708"/>
      <c r="AZ353" s="708"/>
      <c r="BA353" s="708"/>
      <c r="BB353" s="708"/>
      <c r="BC353" s="708"/>
      <c r="BD353" s="708"/>
      <c r="BE353" s="708"/>
      <c r="BF353" s="708"/>
      <c r="BG353" s="708"/>
      <c r="BH353" s="709"/>
      <c r="BI353" s="689" t="s">
        <v>159</v>
      </c>
      <c r="BJ353" s="690"/>
      <c r="BK353" s="690"/>
      <c r="BL353" s="691"/>
      <c r="BM353" s="659"/>
      <c r="BN353" s="660"/>
      <c r="BO353" s="660"/>
      <c r="BP353" s="661"/>
      <c r="BQ353" s="659"/>
      <c r="BR353" s="660"/>
      <c r="BS353" s="660"/>
      <c r="BT353" s="661"/>
      <c r="BU353" s="25"/>
      <c r="BW353" s="707" t="s">
        <v>163</v>
      </c>
      <c r="BX353" s="708"/>
      <c r="BY353" s="708"/>
      <c r="BZ353" s="708"/>
      <c r="CA353" s="708"/>
      <c r="CB353" s="708"/>
      <c r="CC353" s="708"/>
      <c r="CD353" s="708"/>
      <c r="CE353" s="708"/>
      <c r="CF353" s="708"/>
      <c r="CG353" s="708"/>
      <c r="CH353" s="708"/>
      <c r="CI353" s="708"/>
      <c r="CJ353" s="708"/>
      <c r="CK353" s="708"/>
      <c r="CL353" s="708"/>
      <c r="CM353" s="708"/>
      <c r="CN353" s="708"/>
      <c r="CO353" s="708"/>
      <c r="CP353" s="708"/>
      <c r="CQ353" s="708"/>
      <c r="CR353" s="708"/>
      <c r="CS353" s="709"/>
      <c r="CT353" s="689" t="s">
        <v>159</v>
      </c>
      <c r="CU353" s="690"/>
      <c r="CV353" s="690"/>
      <c r="CW353" s="691"/>
      <c r="CX353" s="659"/>
      <c r="CY353" s="660"/>
      <c r="CZ353" s="660"/>
      <c r="DA353" s="661"/>
      <c r="DB353" s="659"/>
      <c r="DC353" s="660"/>
      <c r="DD353" s="660"/>
      <c r="DE353" s="661"/>
      <c r="DF353" s="25"/>
    </row>
    <row r="354" spans="1:110" ht="13.5" customHeight="1" thickBot="1" x14ac:dyDescent="0.25">
      <c r="A354" s="707" t="s">
        <v>164</v>
      </c>
      <c r="B354" s="708"/>
      <c r="C354" s="708"/>
      <c r="D354" s="708"/>
      <c r="E354" s="708"/>
      <c r="F354" s="708"/>
      <c r="G354" s="708"/>
      <c r="H354" s="708"/>
      <c r="I354" s="708"/>
      <c r="J354" s="708"/>
      <c r="K354" s="708"/>
      <c r="L354" s="708"/>
      <c r="M354" s="708"/>
      <c r="N354" s="708"/>
      <c r="O354" s="708"/>
      <c r="P354" s="708"/>
      <c r="Q354" s="708"/>
      <c r="R354" s="708"/>
      <c r="S354" s="708"/>
      <c r="T354" s="708"/>
      <c r="U354" s="708"/>
      <c r="V354" s="708"/>
      <c r="W354" s="709"/>
      <c r="X354" s="689" t="s">
        <v>159</v>
      </c>
      <c r="Y354" s="690"/>
      <c r="Z354" s="690"/>
      <c r="AA354" s="691"/>
      <c r="AB354" s="659"/>
      <c r="AC354" s="660"/>
      <c r="AD354" s="660"/>
      <c r="AE354" s="661"/>
      <c r="AF354" s="659"/>
      <c r="AG354" s="660"/>
      <c r="AH354" s="660"/>
      <c r="AI354" s="661"/>
      <c r="AK354" s="6"/>
      <c r="AL354" s="707" t="s">
        <v>164</v>
      </c>
      <c r="AM354" s="708"/>
      <c r="AN354" s="708"/>
      <c r="AO354" s="708"/>
      <c r="AP354" s="708"/>
      <c r="AQ354" s="708"/>
      <c r="AR354" s="708"/>
      <c r="AS354" s="708"/>
      <c r="AT354" s="708"/>
      <c r="AU354" s="708"/>
      <c r="AV354" s="708"/>
      <c r="AW354" s="708"/>
      <c r="AX354" s="708"/>
      <c r="AY354" s="708"/>
      <c r="AZ354" s="708"/>
      <c r="BA354" s="708"/>
      <c r="BB354" s="708"/>
      <c r="BC354" s="708"/>
      <c r="BD354" s="708"/>
      <c r="BE354" s="708"/>
      <c r="BF354" s="708"/>
      <c r="BG354" s="708"/>
      <c r="BH354" s="709"/>
      <c r="BI354" s="689" t="s">
        <v>159</v>
      </c>
      <c r="BJ354" s="690"/>
      <c r="BK354" s="690"/>
      <c r="BL354" s="691"/>
      <c r="BM354" s="659"/>
      <c r="BN354" s="660"/>
      <c r="BO354" s="660"/>
      <c r="BP354" s="661"/>
      <c r="BQ354" s="659"/>
      <c r="BR354" s="660"/>
      <c r="BS354" s="660"/>
      <c r="BT354" s="661"/>
      <c r="BU354" s="25"/>
      <c r="BW354" s="707" t="s">
        <v>164</v>
      </c>
      <c r="BX354" s="708"/>
      <c r="BY354" s="708"/>
      <c r="BZ354" s="708"/>
      <c r="CA354" s="708"/>
      <c r="CB354" s="708"/>
      <c r="CC354" s="708"/>
      <c r="CD354" s="708"/>
      <c r="CE354" s="708"/>
      <c r="CF354" s="708"/>
      <c r="CG354" s="708"/>
      <c r="CH354" s="708"/>
      <c r="CI354" s="708"/>
      <c r="CJ354" s="708"/>
      <c r="CK354" s="708"/>
      <c r="CL354" s="708"/>
      <c r="CM354" s="708"/>
      <c r="CN354" s="708"/>
      <c r="CO354" s="708"/>
      <c r="CP354" s="708"/>
      <c r="CQ354" s="708"/>
      <c r="CR354" s="708"/>
      <c r="CS354" s="709"/>
      <c r="CT354" s="689" t="s">
        <v>159</v>
      </c>
      <c r="CU354" s="690"/>
      <c r="CV354" s="690"/>
      <c r="CW354" s="691"/>
      <c r="CX354" s="659"/>
      <c r="CY354" s="660"/>
      <c r="CZ354" s="660"/>
      <c r="DA354" s="661"/>
      <c r="DB354" s="659"/>
      <c r="DC354" s="660"/>
      <c r="DD354" s="660"/>
      <c r="DE354" s="661"/>
      <c r="DF354" s="25"/>
    </row>
    <row r="355" spans="1:110" ht="13.5" customHeight="1" thickBot="1" x14ac:dyDescent="0.25">
      <c r="A355" s="707" t="s">
        <v>165</v>
      </c>
      <c r="B355" s="708" t="s">
        <v>166</v>
      </c>
      <c r="C355" s="708"/>
      <c r="D355" s="708" t="s">
        <v>167</v>
      </c>
      <c r="E355" s="708"/>
      <c r="F355" s="708"/>
      <c r="G355" s="708"/>
      <c r="H355" s="708"/>
      <c r="I355" s="708"/>
      <c r="J355" s="708"/>
      <c r="K355" s="708"/>
      <c r="L355" s="708"/>
      <c r="M355" s="708"/>
      <c r="N355" s="708"/>
      <c r="O355" s="708"/>
      <c r="P355" s="708"/>
      <c r="Q355" s="708"/>
      <c r="R355" s="708"/>
      <c r="S355" s="708"/>
      <c r="T355" s="708"/>
      <c r="U355" s="708"/>
      <c r="V355" s="708"/>
      <c r="W355" s="709"/>
      <c r="X355" s="689" t="s">
        <v>159</v>
      </c>
      <c r="Y355" s="690"/>
      <c r="Z355" s="690"/>
      <c r="AA355" s="691"/>
      <c r="AB355" s="659"/>
      <c r="AC355" s="660"/>
      <c r="AD355" s="660"/>
      <c r="AE355" s="661"/>
      <c r="AF355" s="659"/>
      <c r="AG355" s="660"/>
      <c r="AH355" s="660"/>
      <c r="AI355" s="661"/>
      <c r="AK355" s="6"/>
      <c r="AL355" s="707" t="s">
        <v>165</v>
      </c>
      <c r="AM355" s="708" t="s">
        <v>166</v>
      </c>
      <c r="AN355" s="708"/>
      <c r="AO355" s="708" t="s">
        <v>167</v>
      </c>
      <c r="AP355" s="708"/>
      <c r="AQ355" s="708"/>
      <c r="AR355" s="708"/>
      <c r="AS355" s="708"/>
      <c r="AT355" s="708"/>
      <c r="AU355" s="708"/>
      <c r="AV355" s="708"/>
      <c r="AW355" s="708"/>
      <c r="AX355" s="708"/>
      <c r="AY355" s="708"/>
      <c r="AZ355" s="708"/>
      <c r="BA355" s="708"/>
      <c r="BB355" s="708"/>
      <c r="BC355" s="708"/>
      <c r="BD355" s="708"/>
      <c r="BE355" s="708"/>
      <c r="BF355" s="708"/>
      <c r="BG355" s="708"/>
      <c r="BH355" s="709"/>
      <c r="BI355" s="689" t="s">
        <v>159</v>
      </c>
      <c r="BJ355" s="690"/>
      <c r="BK355" s="690"/>
      <c r="BL355" s="691"/>
      <c r="BM355" s="659"/>
      <c r="BN355" s="660"/>
      <c r="BO355" s="660"/>
      <c r="BP355" s="661"/>
      <c r="BQ355" s="659"/>
      <c r="BR355" s="660"/>
      <c r="BS355" s="660"/>
      <c r="BT355" s="661"/>
      <c r="BU355" s="25"/>
      <c r="BW355" s="707" t="s">
        <v>165</v>
      </c>
      <c r="BX355" s="708" t="s">
        <v>166</v>
      </c>
      <c r="BY355" s="708"/>
      <c r="BZ355" s="708" t="s">
        <v>167</v>
      </c>
      <c r="CA355" s="708"/>
      <c r="CB355" s="708"/>
      <c r="CC355" s="708"/>
      <c r="CD355" s="708"/>
      <c r="CE355" s="708"/>
      <c r="CF355" s="708"/>
      <c r="CG355" s="708"/>
      <c r="CH355" s="708"/>
      <c r="CI355" s="708"/>
      <c r="CJ355" s="708"/>
      <c r="CK355" s="708"/>
      <c r="CL355" s="708"/>
      <c r="CM355" s="708"/>
      <c r="CN355" s="708"/>
      <c r="CO355" s="708"/>
      <c r="CP355" s="708"/>
      <c r="CQ355" s="708"/>
      <c r="CR355" s="708"/>
      <c r="CS355" s="709"/>
      <c r="CT355" s="689" t="s">
        <v>159</v>
      </c>
      <c r="CU355" s="690"/>
      <c r="CV355" s="690"/>
      <c r="CW355" s="691"/>
      <c r="CX355" s="659"/>
      <c r="CY355" s="660"/>
      <c r="CZ355" s="660"/>
      <c r="DA355" s="661"/>
      <c r="DB355" s="659"/>
      <c r="DC355" s="660"/>
      <c r="DD355" s="660"/>
      <c r="DE355" s="661"/>
      <c r="DF355" s="25"/>
    </row>
    <row r="356" spans="1:110" ht="13.5" customHeight="1" thickBot="1" x14ac:dyDescent="0.25">
      <c r="A356" s="707" t="s">
        <v>168</v>
      </c>
      <c r="B356" s="708" t="s">
        <v>166</v>
      </c>
      <c r="C356" s="708"/>
      <c r="D356" s="708" t="s">
        <v>167</v>
      </c>
      <c r="E356" s="708"/>
      <c r="F356" s="708"/>
      <c r="G356" s="708"/>
      <c r="H356" s="708"/>
      <c r="I356" s="708"/>
      <c r="J356" s="708"/>
      <c r="K356" s="708"/>
      <c r="L356" s="708"/>
      <c r="M356" s="708"/>
      <c r="N356" s="708"/>
      <c r="O356" s="708"/>
      <c r="P356" s="708"/>
      <c r="Q356" s="708"/>
      <c r="R356" s="708"/>
      <c r="S356" s="708"/>
      <c r="T356" s="708"/>
      <c r="U356" s="708"/>
      <c r="V356" s="708"/>
      <c r="W356" s="709"/>
      <c r="X356" s="689" t="s">
        <v>159</v>
      </c>
      <c r="Y356" s="690"/>
      <c r="Z356" s="690"/>
      <c r="AA356" s="691"/>
      <c r="AB356" s="659"/>
      <c r="AC356" s="660"/>
      <c r="AD356" s="660"/>
      <c r="AE356" s="661"/>
      <c r="AF356" s="659"/>
      <c r="AG356" s="660"/>
      <c r="AH356" s="660"/>
      <c r="AI356" s="661"/>
      <c r="AK356" s="6"/>
      <c r="AL356" s="707" t="s">
        <v>168</v>
      </c>
      <c r="AM356" s="708" t="s">
        <v>166</v>
      </c>
      <c r="AN356" s="708"/>
      <c r="AO356" s="708" t="s">
        <v>167</v>
      </c>
      <c r="AP356" s="708"/>
      <c r="AQ356" s="708"/>
      <c r="AR356" s="708"/>
      <c r="AS356" s="708"/>
      <c r="AT356" s="708"/>
      <c r="AU356" s="708"/>
      <c r="AV356" s="708"/>
      <c r="AW356" s="708"/>
      <c r="AX356" s="708"/>
      <c r="AY356" s="708"/>
      <c r="AZ356" s="708"/>
      <c r="BA356" s="708"/>
      <c r="BB356" s="708"/>
      <c r="BC356" s="708"/>
      <c r="BD356" s="708"/>
      <c r="BE356" s="708"/>
      <c r="BF356" s="708"/>
      <c r="BG356" s="708"/>
      <c r="BH356" s="709"/>
      <c r="BI356" s="689" t="s">
        <v>159</v>
      </c>
      <c r="BJ356" s="690"/>
      <c r="BK356" s="690"/>
      <c r="BL356" s="691"/>
      <c r="BM356" s="659"/>
      <c r="BN356" s="660"/>
      <c r="BO356" s="660"/>
      <c r="BP356" s="661"/>
      <c r="BQ356" s="659"/>
      <c r="BR356" s="660"/>
      <c r="BS356" s="660"/>
      <c r="BT356" s="661"/>
      <c r="BU356" s="25"/>
      <c r="BW356" s="707" t="s">
        <v>168</v>
      </c>
      <c r="BX356" s="708" t="s">
        <v>166</v>
      </c>
      <c r="BY356" s="708"/>
      <c r="BZ356" s="708" t="s">
        <v>167</v>
      </c>
      <c r="CA356" s="708"/>
      <c r="CB356" s="708"/>
      <c r="CC356" s="708"/>
      <c r="CD356" s="708"/>
      <c r="CE356" s="708"/>
      <c r="CF356" s="708"/>
      <c r="CG356" s="708"/>
      <c r="CH356" s="708"/>
      <c r="CI356" s="708"/>
      <c r="CJ356" s="708"/>
      <c r="CK356" s="708"/>
      <c r="CL356" s="708"/>
      <c r="CM356" s="708"/>
      <c r="CN356" s="708"/>
      <c r="CO356" s="708"/>
      <c r="CP356" s="708"/>
      <c r="CQ356" s="708"/>
      <c r="CR356" s="708"/>
      <c r="CS356" s="709"/>
      <c r="CT356" s="689" t="s">
        <v>159</v>
      </c>
      <c r="CU356" s="690"/>
      <c r="CV356" s="690"/>
      <c r="CW356" s="691"/>
      <c r="CX356" s="659"/>
      <c r="CY356" s="660"/>
      <c r="CZ356" s="660"/>
      <c r="DA356" s="661"/>
      <c r="DB356" s="659"/>
      <c r="DC356" s="660"/>
      <c r="DD356" s="660"/>
      <c r="DE356" s="661"/>
      <c r="DF356" s="25"/>
    </row>
    <row r="357" spans="1:110" ht="13.5" customHeight="1" thickBot="1" x14ac:dyDescent="0.25">
      <c r="A357" s="707" t="s">
        <v>169</v>
      </c>
      <c r="B357" s="708" t="s">
        <v>166</v>
      </c>
      <c r="C357" s="708"/>
      <c r="D357" s="708"/>
      <c r="E357" s="708"/>
      <c r="F357" s="708"/>
      <c r="G357" s="708"/>
      <c r="H357" s="708"/>
      <c r="I357" s="708"/>
      <c r="J357" s="708"/>
      <c r="K357" s="708"/>
      <c r="L357" s="708"/>
      <c r="M357" s="708"/>
      <c r="N357" s="708"/>
      <c r="O357" s="708"/>
      <c r="P357" s="708"/>
      <c r="Q357" s="708"/>
      <c r="R357" s="708"/>
      <c r="S357" s="708"/>
      <c r="T357" s="708"/>
      <c r="U357" s="708"/>
      <c r="V357" s="708"/>
      <c r="W357" s="709"/>
      <c r="X357" s="689" t="s">
        <v>159</v>
      </c>
      <c r="Y357" s="690"/>
      <c r="Z357" s="690"/>
      <c r="AA357" s="691"/>
      <c r="AB357" s="659"/>
      <c r="AC357" s="660"/>
      <c r="AD357" s="660"/>
      <c r="AE357" s="661"/>
      <c r="AF357" s="659"/>
      <c r="AG357" s="660"/>
      <c r="AH357" s="660"/>
      <c r="AI357" s="661"/>
      <c r="AK357" s="6"/>
      <c r="AL357" s="707" t="s">
        <v>169</v>
      </c>
      <c r="AM357" s="708" t="s">
        <v>166</v>
      </c>
      <c r="AN357" s="708"/>
      <c r="AO357" s="708"/>
      <c r="AP357" s="708"/>
      <c r="AQ357" s="708"/>
      <c r="AR357" s="708"/>
      <c r="AS357" s="708"/>
      <c r="AT357" s="708"/>
      <c r="AU357" s="708"/>
      <c r="AV357" s="708"/>
      <c r="AW357" s="708"/>
      <c r="AX357" s="708"/>
      <c r="AY357" s="708"/>
      <c r="AZ357" s="708"/>
      <c r="BA357" s="708"/>
      <c r="BB357" s="708"/>
      <c r="BC357" s="708"/>
      <c r="BD357" s="708"/>
      <c r="BE357" s="708"/>
      <c r="BF357" s="708"/>
      <c r="BG357" s="708"/>
      <c r="BH357" s="709"/>
      <c r="BI357" s="689" t="s">
        <v>159</v>
      </c>
      <c r="BJ357" s="690"/>
      <c r="BK357" s="690"/>
      <c r="BL357" s="691"/>
      <c r="BM357" s="659"/>
      <c r="BN357" s="660"/>
      <c r="BO357" s="660"/>
      <c r="BP357" s="661"/>
      <c r="BQ357" s="659"/>
      <c r="BR357" s="660"/>
      <c r="BS357" s="660"/>
      <c r="BT357" s="661"/>
      <c r="BU357" s="25"/>
      <c r="BW357" s="707" t="s">
        <v>169</v>
      </c>
      <c r="BX357" s="708" t="s">
        <v>166</v>
      </c>
      <c r="BY357" s="708"/>
      <c r="BZ357" s="708"/>
      <c r="CA357" s="708"/>
      <c r="CB357" s="708"/>
      <c r="CC357" s="708"/>
      <c r="CD357" s="708"/>
      <c r="CE357" s="708"/>
      <c r="CF357" s="708"/>
      <c r="CG357" s="708"/>
      <c r="CH357" s="708"/>
      <c r="CI357" s="708"/>
      <c r="CJ357" s="708"/>
      <c r="CK357" s="708"/>
      <c r="CL357" s="708"/>
      <c r="CM357" s="708"/>
      <c r="CN357" s="708"/>
      <c r="CO357" s="708"/>
      <c r="CP357" s="708"/>
      <c r="CQ357" s="708"/>
      <c r="CR357" s="708"/>
      <c r="CS357" s="709"/>
      <c r="CT357" s="689" t="s">
        <v>159</v>
      </c>
      <c r="CU357" s="690"/>
      <c r="CV357" s="690"/>
      <c r="CW357" s="691"/>
      <c r="CX357" s="659"/>
      <c r="CY357" s="660"/>
      <c r="CZ357" s="660"/>
      <c r="DA357" s="661"/>
      <c r="DB357" s="659"/>
      <c r="DC357" s="660"/>
      <c r="DD357" s="660"/>
      <c r="DE357" s="661"/>
      <c r="DF357" s="25"/>
    </row>
    <row r="358" spans="1:110" ht="13.5" customHeight="1" thickBot="1" x14ac:dyDescent="0.25">
      <c r="A358" s="707" t="s">
        <v>170</v>
      </c>
      <c r="B358" s="708"/>
      <c r="C358" s="708"/>
      <c r="D358" s="708" t="s">
        <v>171</v>
      </c>
      <c r="E358" s="708"/>
      <c r="F358" s="708"/>
      <c r="G358" s="708"/>
      <c r="H358" s="708"/>
      <c r="I358" s="708"/>
      <c r="J358" s="708"/>
      <c r="K358" s="708"/>
      <c r="L358" s="708"/>
      <c r="M358" s="708"/>
      <c r="N358" s="708"/>
      <c r="O358" s="708"/>
      <c r="P358" s="708"/>
      <c r="Q358" s="708"/>
      <c r="R358" s="708"/>
      <c r="S358" s="708"/>
      <c r="T358" s="708"/>
      <c r="U358" s="708"/>
      <c r="V358" s="708"/>
      <c r="W358" s="709"/>
      <c r="X358" s="659"/>
      <c r="Y358" s="660"/>
      <c r="Z358" s="660"/>
      <c r="AA358" s="661"/>
      <c r="AB358" s="659"/>
      <c r="AC358" s="660"/>
      <c r="AD358" s="660"/>
      <c r="AE358" s="661"/>
      <c r="AF358" s="659"/>
      <c r="AG358" s="660"/>
      <c r="AH358" s="660"/>
      <c r="AI358" s="661"/>
      <c r="AK358" s="6"/>
      <c r="AL358" s="707" t="s">
        <v>170</v>
      </c>
      <c r="AM358" s="708"/>
      <c r="AN358" s="708"/>
      <c r="AO358" s="708" t="s">
        <v>171</v>
      </c>
      <c r="AP358" s="708"/>
      <c r="AQ358" s="708"/>
      <c r="AR358" s="708"/>
      <c r="AS358" s="708"/>
      <c r="AT358" s="708"/>
      <c r="AU358" s="708"/>
      <c r="AV358" s="708"/>
      <c r="AW358" s="708"/>
      <c r="AX358" s="708"/>
      <c r="AY358" s="708"/>
      <c r="AZ358" s="708"/>
      <c r="BA358" s="708"/>
      <c r="BB358" s="708"/>
      <c r="BC358" s="708"/>
      <c r="BD358" s="708"/>
      <c r="BE358" s="708"/>
      <c r="BF358" s="708"/>
      <c r="BG358" s="708"/>
      <c r="BH358" s="709"/>
      <c r="BI358" s="659"/>
      <c r="BJ358" s="660"/>
      <c r="BK358" s="660"/>
      <c r="BL358" s="661"/>
      <c r="BM358" s="659"/>
      <c r="BN358" s="660"/>
      <c r="BO358" s="660"/>
      <c r="BP358" s="661"/>
      <c r="BQ358" s="659"/>
      <c r="BR358" s="660"/>
      <c r="BS358" s="660"/>
      <c r="BT358" s="661"/>
      <c r="BU358" s="25"/>
      <c r="BW358" s="707" t="s">
        <v>170</v>
      </c>
      <c r="BX358" s="708"/>
      <c r="BY358" s="708"/>
      <c r="BZ358" s="708" t="s">
        <v>171</v>
      </c>
      <c r="CA358" s="708"/>
      <c r="CB358" s="708"/>
      <c r="CC358" s="708"/>
      <c r="CD358" s="708"/>
      <c r="CE358" s="708"/>
      <c r="CF358" s="708"/>
      <c r="CG358" s="708"/>
      <c r="CH358" s="708"/>
      <c r="CI358" s="708"/>
      <c r="CJ358" s="708"/>
      <c r="CK358" s="708"/>
      <c r="CL358" s="708"/>
      <c r="CM358" s="708"/>
      <c r="CN358" s="708"/>
      <c r="CO358" s="708"/>
      <c r="CP358" s="708"/>
      <c r="CQ358" s="708"/>
      <c r="CR358" s="708"/>
      <c r="CS358" s="709"/>
      <c r="CT358" s="659"/>
      <c r="CU358" s="660"/>
      <c r="CV358" s="660"/>
      <c r="CW358" s="661"/>
      <c r="CX358" s="659"/>
      <c r="CY358" s="660"/>
      <c r="CZ358" s="660"/>
      <c r="DA358" s="661"/>
      <c r="DB358" s="659"/>
      <c r="DC358" s="660"/>
      <c r="DD358" s="660"/>
      <c r="DE358" s="661"/>
      <c r="DF358" s="25"/>
    </row>
    <row r="359" spans="1:110" ht="13.5" customHeight="1" x14ac:dyDescent="0.2">
      <c r="A359" s="341"/>
      <c r="B359" s="336"/>
      <c r="C359" s="336"/>
      <c r="D359" s="336"/>
      <c r="AK359" s="6"/>
      <c r="AL359" s="341"/>
      <c r="AM359" s="336"/>
      <c r="AN359" s="336"/>
      <c r="AO359" s="336"/>
      <c r="AP359" s="25"/>
      <c r="AQ359" s="25"/>
      <c r="AR359" s="25"/>
      <c r="AS359" s="25"/>
      <c r="AT359" s="25"/>
      <c r="AU359" s="25"/>
      <c r="AV359" s="25"/>
      <c r="AW359" s="25"/>
      <c r="AX359" s="25"/>
      <c r="AY359" s="25"/>
      <c r="AZ359" s="25"/>
      <c r="BA359" s="25"/>
      <c r="BB359" s="25"/>
      <c r="BC359" s="25"/>
      <c r="BD359" s="25"/>
      <c r="BE359" s="25"/>
      <c r="BF359" s="25"/>
      <c r="BG359" s="25"/>
      <c r="BH359" s="25"/>
      <c r="BI359" s="25"/>
      <c r="BJ359" s="25"/>
      <c r="BK359" s="25"/>
      <c r="BL359" s="25"/>
      <c r="BM359" s="25"/>
      <c r="BN359" s="25"/>
      <c r="BO359" s="25"/>
      <c r="BP359" s="25"/>
      <c r="BQ359" s="25"/>
      <c r="BR359" s="25"/>
      <c r="BS359" s="25"/>
      <c r="BT359" s="25"/>
      <c r="BU359" s="25"/>
      <c r="BW359" s="341"/>
      <c r="BX359" s="336"/>
      <c r="BY359" s="336"/>
      <c r="BZ359" s="336"/>
      <c r="CA359" s="25"/>
      <c r="CB359" s="25"/>
      <c r="CC359" s="25"/>
      <c r="CD359" s="25"/>
      <c r="CE359" s="25"/>
      <c r="CF359" s="25"/>
      <c r="CG359" s="25"/>
      <c r="CH359" s="25"/>
      <c r="CI359" s="25"/>
      <c r="CJ359" s="25"/>
      <c r="CK359" s="25"/>
      <c r="CL359" s="25"/>
      <c r="CM359" s="25"/>
      <c r="CN359" s="25"/>
      <c r="CO359" s="25"/>
      <c r="CP359" s="25"/>
      <c r="CQ359" s="25"/>
      <c r="CR359" s="25"/>
      <c r="CS359" s="25"/>
      <c r="CT359" s="25"/>
      <c r="CU359" s="25"/>
      <c r="CV359" s="25"/>
      <c r="CW359" s="25"/>
      <c r="CX359" s="25"/>
      <c r="CY359" s="25"/>
      <c r="CZ359" s="25"/>
      <c r="DA359" s="25"/>
      <c r="DB359" s="25"/>
      <c r="DC359" s="25"/>
      <c r="DD359" s="25"/>
      <c r="DE359" s="25"/>
      <c r="DF359" s="25"/>
    </row>
    <row r="360" spans="1:110" ht="13.5" customHeight="1" thickBot="1" x14ac:dyDescent="0.25">
      <c r="A360" s="334" t="s">
        <v>172</v>
      </c>
      <c r="B360" s="336"/>
      <c r="C360" s="336"/>
      <c r="D360" s="336"/>
      <c r="AK360" s="6"/>
      <c r="AL360" s="334" t="s">
        <v>172</v>
      </c>
      <c r="AM360" s="336"/>
      <c r="AN360" s="336"/>
      <c r="AO360" s="336"/>
      <c r="AP360" s="25"/>
      <c r="AQ360" s="25"/>
      <c r="AR360" s="25"/>
      <c r="AS360" s="25"/>
      <c r="AT360" s="25"/>
      <c r="AU360" s="25"/>
      <c r="AV360" s="25"/>
      <c r="AW360" s="25"/>
      <c r="AX360" s="25"/>
      <c r="AY360" s="25"/>
      <c r="AZ360" s="25"/>
      <c r="BA360" s="25"/>
      <c r="BB360" s="25"/>
      <c r="BC360" s="25"/>
      <c r="BD360" s="25"/>
      <c r="BE360" s="25"/>
      <c r="BF360" s="25"/>
      <c r="BG360" s="25"/>
      <c r="BH360" s="25"/>
      <c r="BI360" s="25"/>
      <c r="BJ360" s="25"/>
      <c r="BK360" s="25"/>
      <c r="BL360" s="25"/>
      <c r="BM360" s="25"/>
      <c r="BN360" s="25"/>
      <c r="BO360" s="25"/>
      <c r="BP360" s="25"/>
      <c r="BQ360" s="25"/>
      <c r="BR360" s="25"/>
      <c r="BS360" s="25"/>
      <c r="BT360" s="25"/>
      <c r="BU360" s="25"/>
      <c r="BW360" s="334" t="s">
        <v>172</v>
      </c>
      <c r="BX360" s="336"/>
      <c r="BY360" s="336"/>
      <c r="BZ360" s="336"/>
      <c r="CA360" s="25"/>
      <c r="CB360" s="25"/>
      <c r="CC360" s="25"/>
      <c r="CD360" s="25"/>
      <c r="CE360" s="25"/>
      <c r="CF360" s="25"/>
      <c r="CG360" s="25"/>
      <c r="CH360" s="25"/>
      <c r="CI360" s="25"/>
      <c r="CJ360" s="25"/>
      <c r="CK360" s="25"/>
      <c r="CL360" s="25"/>
      <c r="CM360" s="25"/>
      <c r="CN360" s="25"/>
      <c r="CO360" s="25"/>
      <c r="CP360" s="25"/>
      <c r="CQ360" s="25"/>
      <c r="CR360" s="25"/>
      <c r="CS360" s="25"/>
      <c r="CT360" s="25"/>
      <c r="CU360" s="25"/>
      <c r="CV360" s="25"/>
      <c r="CW360" s="25"/>
      <c r="CX360" s="25"/>
      <c r="CY360" s="25"/>
      <c r="CZ360" s="25"/>
      <c r="DA360" s="25"/>
      <c r="DB360" s="25"/>
      <c r="DC360" s="25"/>
      <c r="DD360" s="25"/>
      <c r="DE360" s="25"/>
      <c r="DF360" s="25"/>
    </row>
    <row r="361" spans="1:110" ht="27.75" customHeight="1" thickBot="1" x14ac:dyDescent="0.25">
      <c r="A361" s="653" t="s">
        <v>173</v>
      </c>
      <c r="B361" s="654"/>
      <c r="C361" s="654"/>
      <c r="D361" s="654"/>
      <c r="E361" s="654"/>
      <c r="F361" s="654"/>
      <c r="G361" s="654"/>
      <c r="H361" s="654"/>
      <c r="I361" s="654"/>
      <c r="J361" s="654"/>
      <c r="K361" s="654"/>
      <c r="L361" s="654"/>
      <c r="M361" s="654"/>
      <c r="N361" s="654"/>
      <c r="O361" s="654"/>
      <c r="P361" s="654"/>
      <c r="Q361" s="654"/>
      <c r="R361" s="654"/>
      <c r="S361" s="654"/>
      <c r="T361" s="654"/>
      <c r="U361" s="654"/>
      <c r="V361" s="654"/>
      <c r="W361" s="654"/>
      <c r="X361" s="654"/>
      <c r="Y361" s="654"/>
      <c r="Z361" s="654"/>
      <c r="AA361" s="655"/>
      <c r="AB361" s="650" t="s">
        <v>174</v>
      </c>
      <c r="AC361" s="651"/>
      <c r="AD361" s="651"/>
      <c r="AE361" s="652"/>
      <c r="AF361" s="650" t="s">
        <v>175</v>
      </c>
      <c r="AG361" s="651"/>
      <c r="AH361" s="651"/>
      <c r="AI361" s="652"/>
      <c r="AK361" s="6"/>
      <c r="AL361" s="653" t="s">
        <v>173</v>
      </c>
      <c r="AM361" s="654"/>
      <c r="AN361" s="654"/>
      <c r="AO361" s="654"/>
      <c r="AP361" s="654"/>
      <c r="AQ361" s="654"/>
      <c r="AR361" s="654"/>
      <c r="AS361" s="654"/>
      <c r="AT361" s="654"/>
      <c r="AU361" s="654"/>
      <c r="AV361" s="654"/>
      <c r="AW361" s="654"/>
      <c r="AX361" s="654"/>
      <c r="AY361" s="654"/>
      <c r="AZ361" s="654"/>
      <c r="BA361" s="654"/>
      <c r="BB361" s="654"/>
      <c r="BC361" s="654"/>
      <c r="BD361" s="654"/>
      <c r="BE361" s="654"/>
      <c r="BF361" s="654"/>
      <c r="BG361" s="654"/>
      <c r="BH361" s="654"/>
      <c r="BI361" s="654"/>
      <c r="BJ361" s="654"/>
      <c r="BK361" s="654"/>
      <c r="BL361" s="655"/>
      <c r="BM361" s="650" t="s">
        <v>174</v>
      </c>
      <c r="BN361" s="651"/>
      <c r="BO361" s="651"/>
      <c r="BP361" s="652"/>
      <c r="BQ361" s="650" t="s">
        <v>175</v>
      </c>
      <c r="BR361" s="651"/>
      <c r="BS361" s="651"/>
      <c r="BT361" s="652"/>
      <c r="BU361" s="25"/>
      <c r="BW361" s="653" t="s">
        <v>173</v>
      </c>
      <c r="BX361" s="654"/>
      <c r="BY361" s="654"/>
      <c r="BZ361" s="654"/>
      <c r="CA361" s="654"/>
      <c r="CB361" s="654"/>
      <c r="CC361" s="654"/>
      <c r="CD361" s="654"/>
      <c r="CE361" s="654"/>
      <c r="CF361" s="654"/>
      <c r="CG361" s="654"/>
      <c r="CH361" s="654"/>
      <c r="CI361" s="654"/>
      <c r="CJ361" s="654"/>
      <c r="CK361" s="654"/>
      <c r="CL361" s="654"/>
      <c r="CM361" s="654"/>
      <c r="CN361" s="654"/>
      <c r="CO361" s="654"/>
      <c r="CP361" s="654"/>
      <c r="CQ361" s="654"/>
      <c r="CR361" s="654"/>
      <c r="CS361" s="654"/>
      <c r="CT361" s="654"/>
      <c r="CU361" s="654"/>
      <c r="CV361" s="654"/>
      <c r="CW361" s="655"/>
      <c r="CX361" s="650" t="s">
        <v>174</v>
      </c>
      <c r="CY361" s="651"/>
      <c r="CZ361" s="651"/>
      <c r="DA361" s="652"/>
      <c r="DB361" s="650" t="s">
        <v>175</v>
      </c>
      <c r="DC361" s="651"/>
      <c r="DD361" s="651"/>
      <c r="DE361" s="652"/>
      <c r="DF361" s="25"/>
    </row>
    <row r="362" spans="1:110" ht="13.5" customHeight="1" thickBot="1" x14ac:dyDescent="0.25">
      <c r="A362" s="656" t="s">
        <v>176</v>
      </c>
      <c r="B362" s="657"/>
      <c r="C362" s="657"/>
      <c r="D362" s="657"/>
      <c r="E362" s="657"/>
      <c r="F362" s="657"/>
      <c r="G362" s="657"/>
      <c r="H362" s="657"/>
      <c r="I362" s="657"/>
      <c r="J362" s="657"/>
      <c r="K362" s="657"/>
      <c r="L362" s="657"/>
      <c r="M362" s="657"/>
      <c r="N362" s="657"/>
      <c r="O362" s="657"/>
      <c r="P362" s="657"/>
      <c r="Q362" s="657"/>
      <c r="R362" s="657"/>
      <c r="S362" s="657"/>
      <c r="T362" s="657"/>
      <c r="U362" s="657"/>
      <c r="V362" s="657"/>
      <c r="W362" s="657"/>
      <c r="X362" s="657"/>
      <c r="Y362" s="657"/>
      <c r="Z362" s="657"/>
      <c r="AA362" s="658"/>
      <c r="AB362" s="659" t="e">
        <f>+Datos!#REF!</f>
        <v>#REF!</v>
      </c>
      <c r="AC362" s="660"/>
      <c r="AD362" s="660"/>
      <c r="AE362" s="661"/>
      <c r="AF362" s="659" t="e">
        <f>+Datos!#REF!</f>
        <v>#REF!</v>
      </c>
      <c r="AG362" s="660"/>
      <c r="AH362" s="660"/>
      <c r="AI362" s="661"/>
      <c r="AK362" s="6"/>
      <c r="AL362" s="656" t="s">
        <v>176</v>
      </c>
      <c r="AM362" s="657"/>
      <c r="AN362" s="657"/>
      <c r="AO362" s="657"/>
      <c r="AP362" s="657"/>
      <c r="AQ362" s="657"/>
      <c r="AR362" s="657"/>
      <c r="AS362" s="657"/>
      <c r="AT362" s="657"/>
      <c r="AU362" s="657"/>
      <c r="AV362" s="657"/>
      <c r="AW362" s="657"/>
      <c r="AX362" s="657"/>
      <c r="AY362" s="657"/>
      <c r="AZ362" s="657"/>
      <c r="BA362" s="657"/>
      <c r="BB362" s="657"/>
      <c r="BC362" s="657"/>
      <c r="BD362" s="657"/>
      <c r="BE362" s="657"/>
      <c r="BF362" s="657"/>
      <c r="BG362" s="657"/>
      <c r="BH362" s="657"/>
      <c r="BI362" s="657"/>
      <c r="BJ362" s="657"/>
      <c r="BK362" s="657"/>
      <c r="BL362" s="658"/>
      <c r="BM362" s="659" t="e">
        <f>+Datos!#REF!</f>
        <v>#REF!</v>
      </c>
      <c r="BN362" s="660"/>
      <c r="BO362" s="660"/>
      <c r="BP362" s="661"/>
      <c r="BQ362" s="659" t="e">
        <f>+Datos!#REF!</f>
        <v>#REF!</v>
      </c>
      <c r="BR362" s="660"/>
      <c r="BS362" s="660"/>
      <c r="BT362" s="661"/>
      <c r="BU362" s="25"/>
      <c r="BW362" s="656" t="s">
        <v>176</v>
      </c>
      <c r="BX362" s="657"/>
      <c r="BY362" s="657"/>
      <c r="BZ362" s="657"/>
      <c r="CA362" s="657"/>
      <c r="CB362" s="657"/>
      <c r="CC362" s="657"/>
      <c r="CD362" s="657"/>
      <c r="CE362" s="657"/>
      <c r="CF362" s="657"/>
      <c r="CG362" s="657"/>
      <c r="CH362" s="657"/>
      <c r="CI362" s="657"/>
      <c r="CJ362" s="657"/>
      <c r="CK362" s="657"/>
      <c r="CL362" s="657"/>
      <c r="CM362" s="657"/>
      <c r="CN362" s="657"/>
      <c r="CO362" s="657"/>
      <c r="CP362" s="657"/>
      <c r="CQ362" s="657"/>
      <c r="CR362" s="657"/>
      <c r="CS362" s="657"/>
      <c r="CT362" s="657"/>
      <c r="CU362" s="657"/>
      <c r="CV362" s="657"/>
      <c r="CW362" s="658"/>
      <c r="CX362" s="659" t="e">
        <f>+Datos!#REF!</f>
        <v>#REF!</v>
      </c>
      <c r="CY362" s="660"/>
      <c r="CZ362" s="660"/>
      <c r="DA362" s="661"/>
      <c r="DB362" s="659" t="e">
        <f>+Datos!#REF!</f>
        <v>#REF!</v>
      </c>
      <c r="DC362" s="660"/>
      <c r="DD362" s="660"/>
      <c r="DE362" s="661"/>
      <c r="DF362" s="25"/>
    </row>
    <row r="363" spans="1:110" ht="13.5" customHeight="1" thickBot="1" x14ac:dyDescent="0.25">
      <c r="A363" s="656"/>
      <c r="B363" s="657"/>
      <c r="C363" s="657"/>
      <c r="D363" s="657"/>
      <c r="E363" s="657"/>
      <c r="F363" s="657"/>
      <c r="G363" s="657"/>
      <c r="H363" s="657"/>
      <c r="I363" s="657"/>
      <c r="J363" s="657"/>
      <c r="K363" s="657"/>
      <c r="L363" s="657"/>
      <c r="M363" s="657"/>
      <c r="N363" s="657"/>
      <c r="O363" s="657"/>
      <c r="P363" s="657"/>
      <c r="Q363" s="657"/>
      <c r="R363" s="657"/>
      <c r="S363" s="657"/>
      <c r="T363" s="657"/>
      <c r="U363" s="657"/>
      <c r="V363" s="657"/>
      <c r="W363" s="657"/>
      <c r="X363" s="657"/>
      <c r="Y363" s="657"/>
      <c r="Z363" s="657"/>
      <c r="AA363" s="658"/>
      <c r="AB363" s="659"/>
      <c r="AC363" s="660"/>
      <c r="AD363" s="660"/>
      <c r="AE363" s="661"/>
      <c r="AF363" s="659"/>
      <c r="AG363" s="660"/>
      <c r="AH363" s="660"/>
      <c r="AI363" s="661"/>
      <c r="AK363" s="6"/>
      <c r="AL363" s="656"/>
      <c r="AM363" s="657"/>
      <c r="AN363" s="657"/>
      <c r="AO363" s="657"/>
      <c r="AP363" s="657"/>
      <c r="AQ363" s="657"/>
      <c r="AR363" s="657"/>
      <c r="AS363" s="657"/>
      <c r="AT363" s="657"/>
      <c r="AU363" s="657"/>
      <c r="AV363" s="657"/>
      <c r="AW363" s="657"/>
      <c r="AX363" s="657"/>
      <c r="AY363" s="657"/>
      <c r="AZ363" s="657"/>
      <c r="BA363" s="657"/>
      <c r="BB363" s="657"/>
      <c r="BC363" s="657"/>
      <c r="BD363" s="657"/>
      <c r="BE363" s="657"/>
      <c r="BF363" s="657"/>
      <c r="BG363" s="657"/>
      <c r="BH363" s="657"/>
      <c r="BI363" s="657"/>
      <c r="BJ363" s="657"/>
      <c r="BK363" s="657"/>
      <c r="BL363" s="658"/>
      <c r="BM363" s="659"/>
      <c r="BN363" s="660"/>
      <c r="BO363" s="660"/>
      <c r="BP363" s="661"/>
      <c r="BQ363" s="659"/>
      <c r="BR363" s="660"/>
      <c r="BS363" s="660"/>
      <c r="BT363" s="661"/>
      <c r="BU363" s="25"/>
      <c r="BW363" s="656"/>
      <c r="BX363" s="657"/>
      <c r="BY363" s="657"/>
      <c r="BZ363" s="657"/>
      <c r="CA363" s="657"/>
      <c r="CB363" s="657"/>
      <c r="CC363" s="657"/>
      <c r="CD363" s="657"/>
      <c r="CE363" s="657"/>
      <c r="CF363" s="657"/>
      <c r="CG363" s="657"/>
      <c r="CH363" s="657"/>
      <c r="CI363" s="657"/>
      <c r="CJ363" s="657"/>
      <c r="CK363" s="657"/>
      <c r="CL363" s="657"/>
      <c r="CM363" s="657"/>
      <c r="CN363" s="657"/>
      <c r="CO363" s="657"/>
      <c r="CP363" s="657"/>
      <c r="CQ363" s="657"/>
      <c r="CR363" s="657"/>
      <c r="CS363" s="657"/>
      <c r="CT363" s="657"/>
      <c r="CU363" s="657"/>
      <c r="CV363" s="657"/>
      <c r="CW363" s="658"/>
      <c r="CX363" s="659"/>
      <c r="CY363" s="660"/>
      <c r="CZ363" s="660"/>
      <c r="DA363" s="661"/>
      <c r="DB363" s="659"/>
      <c r="DC363" s="660"/>
      <c r="DD363" s="660"/>
      <c r="DE363" s="661"/>
      <c r="DF363" s="25"/>
    </row>
    <row r="364" spans="1:110" ht="13.5" customHeight="1" thickBot="1" x14ac:dyDescent="0.25">
      <c r="A364" s="656"/>
      <c r="B364" s="657"/>
      <c r="C364" s="657"/>
      <c r="D364" s="657"/>
      <c r="E364" s="657"/>
      <c r="F364" s="657"/>
      <c r="G364" s="657"/>
      <c r="H364" s="657"/>
      <c r="I364" s="657"/>
      <c r="J364" s="657"/>
      <c r="K364" s="657"/>
      <c r="L364" s="657"/>
      <c r="M364" s="657"/>
      <c r="N364" s="657"/>
      <c r="O364" s="657"/>
      <c r="P364" s="657"/>
      <c r="Q364" s="657"/>
      <c r="R364" s="657"/>
      <c r="S364" s="657"/>
      <c r="T364" s="657"/>
      <c r="U364" s="657"/>
      <c r="V364" s="657"/>
      <c r="W364" s="657"/>
      <c r="X364" s="657"/>
      <c r="Y364" s="657"/>
      <c r="Z364" s="657"/>
      <c r="AA364" s="658"/>
      <c r="AB364" s="659"/>
      <c r="AC364" s="660"/>
      <c r="AD364" s="660"/>
      <c r="AE364" s="661"/>
      <c r="AF364" s="659"/>
      <c r="AG364" s="660"/>
      <c r="AH364" s="660"/>
      <c r="AI364" s="661"/>
      <c r="AK364" s="6"/>
      <c r="AL364" s="656"/>
      <c r="AM364" s="657"/>
      <c r="AN364" s="657"/>
      <c r="AO364" s="657"/>
      <c r="AP364" s="657"/>
      <c r="AQ364" s="657"/>
      <c r="AR364" s="657"/>
      <c r="AS364" s="657"/>
      <c r="AT364" s="657"/>
      <c r="AU364" s="657"/>
      <c r="AV364" s="657"/>
      <c r="AW364" s="657"/>
      <c r="AX364" s="657"/>
      <c r="AY364" s="657"/>
      <c r="AZ364" s="657"/>
      <c r="BA364" s="657"/>
      <c r="BB364" s="657"/>
      <c r="BC364" s="657"/>
      <c r="BD364" s="657"/>
      <c r="BE364" s="657"/>
      <c r="BF364" s="657"/>
      <c r="BG364" s="657"/>
      <c r="BH364" s="657"/>
      <c r="BI364" s="657"/>
      <c r="BJ364" s="657"/>
      <c r="BK364" s="657"/>
      <c r="BL364" s="658"/>
      <c r="BM364" s="659"/>
      <c r="BN364" s="660"/>
      <c r="BO364" s="660"/>
      <c r="BP364" s="661"/>
      <c r="BQ364" s="659"/>
      <c r="BR364" s="660"/>
      <c r="BS364" s="660"/>
      <c r="BT364" s="661"/>
      <c r="BU364" s="25"/>
      <c r="BW364" s="656"/>
      <c r="BX364" s="657"/>
      <c r="BY364" s="657"/>
      <c r="BZ364" s="657"/>
      <c r="CA364" s="657"/>
      <c r="CB364" s="657"/>
      <c r="CC364" s="657"/>
      <c r="CD364" s="657"/>
      <c r="CE364" s="657"/>
      <c r="CF364" s="657"/>
      <c r="CG364" s="657"/>
      <c r="CH364" s="657"/>
      <c r="CI364" s="657"/>
      <c r="CJ364" s="657"/>
      <c r="CK364" s="657"/>
      <c r="CL364" s="657"/>
      <c r="CM364" s="657"/>
      <c r="CN364" s="657"/>
      <c r="CO364" s="657"/>
      <c r="CP364" s="657"/>
      <c r="CQ364" s="657"/>
      <c r="CR364" s="657"/>
      <c r="CS364" s="657"/>
      <c r="CT364" s="657"/>
      <c r="CU364" s="657"/>
      <c r="CV364" s="657"/>
      <c r="CW364" s="658"/>
      <c r="CX364" s="659"/>
      <c r="CY364" s="660"/>
      <c r="CZ364" s="660"/>
      <c r="DA364" s="661"/>
      <c r="DB364" s="659"/>
      <c r="DC364" s="660"/>
      <c r="DD364" s="660"/>
      <c r="DE364" s="661"/>
      <c r="DF364" s="25"/>
    </row>
    <row r="365" spans="1:110" ht="13.5" customHeight="1" thickBot="1" x14ac:dyDescent="0.25">
      <c r="A365" s="656" t="s">
        <v>177</v>
      </c>
      <c r="B365" s="657">
        <v>1</v>
      </c>
      <c r="C365" s="657">
        <v>100</v>
      </c>
      <c r="D365" s="657"/>
      <c r="E365" s="657"/>
      <c r="F365" s="657"/>
      <c r="G365" s="657"/>
      <c r="H365" s="657"/>
      <c r="I365" s="657"/>
      <c r="J365" s="657"/>
      <c r="K365" s="657"/>
      <c r="L365" s="657"/>
      <c r="M365" s="657"/>
      <c r="N365" s="657"/>
      <c r="O365" s="657"/>
      <c r="P365" s="657"/>
      <c r="Q365" s="657"/>
      <c r="R365" s="657"/>
      <c r="S365" s="657"/>
      <c r="T365" s="657"/>
      <c r="U365" s="657"/>
      <c r="V365" s="657"/>
      <c r="W365" s="657"/>
      <c r="X365" s="657"/>
      <c r="Y365" s="657"/>
      <c r="Z365" s="657"/>
      <c r="AA365" s="658"/>
      <c r="AB365" s="659" t="e">
        <f>SUM(AB362:AE364)</f>
        <v>#REF!</v>
      </c>
      <c r="AC365" s="660"/>
      <c r="AD365" s="660"/>
      <c r="AE365" s="661"/>
      <c r="AF365" s="659" t="e">
        <f>SUM(AF362:AI364)</f>
        <v>#REF!</v>
      </c>
      <c r="AG365" s="660"/>
      <c r="AH365" s="660"/>
      <c r="AI365" s="661"/>
      <c r="AK365" s="6"/>
      <c r="AL365" s="656" t="s">
        <v>177</v>
      </c>
      <c r="AM365" s="657">
        <v>1</v>
      </c>
      <c r="AN365" s="657">
        <v>100</v>
      </c>
      <c r="AO365" s="657"/>
      <c r="AP365" s="657"/>
      <c r="AQ365" s="657"/>
      <c r="AR365" s="657"/>
      <c r="AS365" s="657"/>
      <c r="AT365" s="657"/>
      <c r="AU365" s="657"/>
      <c r="AV365" s="657"/>
      <c r="AW365" s="657"/>
      <c r="AX365" s="657"/>
      <c r="AY365" s="657"/>
      <c r="AZ365" s="657"/>
      <c r="BA365" s="657"/>
      <c r="BB365" s="657"/>
      <c r="BC365" s="657"/>
      <c r="BD365" s="657"/>
      <c r="BE365" s="657"/>
      <c r="BF365" s="657"/>
      <c r="BG365" s="657"/>
      <c r="BH365" s="657"/>
      <c r="BI365" s="657"/>
      <c r="BJ365" s="657"/>
      <c r="BK365" s="657"/>
      <c r="BL365" s="658"/>
      <c r="BM365" s="659" t="e">
        <f>SUM(BM362:BP364)</f>
        <v>#REF!</v>
      </c>
      <c r="BN365" s="660"/>
      <c r="BO365" s="660"/>
      <c r="BP365" s="661"/>
      <c r="BQ365" s="659" t="e">
        <f>SUM(BQ362:BT364)</f>
        <v>#REF!</v>
      </c>
      <c r="BR365" s="660"/>
      <c r="BS365" s="660"/>
      <c r="BT365" s="661"/>
      <c r="BU365" s="25"/>
      <c r="BW365" s="656" t="s">
        <v>177</v>
      </c>
      <c r="BX365" s="657">
        <v>1</v>
      </c>
      <c r="BY365" s="657">
        <v>100</v>
      </c>
      <c r="BZ365" s="657"/>
      <c r="CA365" s="657"/>
      <c r="CB365" s="657"/>
      <c r="CC365" s="657"/>
      <c r="CD365" s="657"/>
      <c r="CE365" s="657"/>
      <c r="CF365" s="657"/>
      <c r="CG365" s="657"/>
      <c r="CH365" s="657"/>
      <c r="CI365" s="657"/>
      <c r="CJ365" s="657"/>
      <c r="CK365" s="657"/>
      <c r="CL365" s="657"/>
      <c r="CM365" s="657"/>
      <c r="CN365" s="657"/>
      <c r="CO365" s="657"/>
      <c r="CP365" s="657"/>
      <c r="CQ365" s="657"/>
      <c r="CR365" s="657"/>
      <c r="CS365" s="657"/>
      <c r="CT365" s="657"/>
      <c r="CU365" s="657"/>
      <c r="CV365" s="657"/>
      <c r="CW365" s="658"/>
      <c r="CX365" s="659" t="e">
        <f>SUM(CX362:DA364)</f>
        <v>#REF!</v>
      </c>
      <c r="CY365" s="660"/>
      <c r="CZ365" s="660"/>
      <c r="DA365" s="661"/>
      <c r="DB365" s="659" t="e">
        <f>SUM(DB362:DE364)</f>
        <v>#REF!</v>
      </c>
      <c r="DC365" s="660"/>
      <c r="DD365" s="660"/>
      <c r="DE365" s="661"/>
      <c r="DF365" s="25"/>
    </row>
    <row r="366" spans="1:110" x14ac:dyDescent="0.2">
      <c r="A366" s="334"/>
      <c r="B366" s="336"/>
      <c r="C366" s="336"/>
      <c r="D366" s="336"/>
      <c r="AK366" s="6"/>
      <c r="AL366" s="334"/>
      <c r="AM366" s="336"/>
      <c r="AN366" s="336"/>
      <c r="AO366" s="336"/>
      <c r="AP366" s="25"/>
      <c r="AQ366" s="25"/>
      <c r="AR366" s="25"/>
      <c r="AS366" s="25"/>
      <c r="AT366" s="25"/>
      <c r="AU366" s="25"/>
      <c r="AV366" s="25"/>
      <c r="AW366" s="25"/>
      <c r="AX366" s="25"/>
      <c r="AY366" s="25"/>
      <c r="AZ366" s="25"/>
      <c r="BA366" s="25"/>
      <c r="BB366" s="25"/>
      <c r="BC366" s="25"/>
      <c r="BD366" s="25"/>
      <c r="BE366" s="25"/>
      <c r="BF366" s="25"/>
      <c r="BG366" s="25"/>
      <c r="BH366" s="25"/>
      <c r="BI366" s="25"/>
      <c r="BJ366" s="25"/>
      <c r="BK366" s="25"/>
      <c r="BL366" s="25"/>
      <c r="BM366" s="25"/>
      <c r="BN366" s="25"/>
      <c r="BO366" s="25"/>
      <c r="BP366" s="25"/>
      <c r="BQ366" s="25"/>
      <c r="BR366" s="25"/>
      <c r="BS366" s="25"/>
      <c r="BT366" s="25"/>
      <c r="BU366" s="25"/>
      <c r="BW366" s="334"/>
      <c r="BX366" s="336"/>
      <c r="BY366" s="336"/>
      <c r="BZ366" s="336"/>
      <c r="CA366" s="25"/>
      <c r="CB366" s="25"/>
      <c r="CC366" s="25"/>
      <c r="CD366" s="25"/>
      <c r="CE366" s="25"/>
      <c r="CF366" s="25"/>
      <c r="CG366" s="25"/>
      <c r="CH366" s="25"/>
      <c r="CI366" s="25"/>
      <c r="CJ366" s="25"/>
      <c r="CK366" s="25"/>
      <c r="CL366" s="25"/>
      <c r="CM366" s="25"/>
      <c r="CN366" s="25"/>
      <c r="CO366" s="25"/>
      <c r="CP366" s="25"/>
      <c r="CQ366" s="25"/>
      <c r="CR366" s="25"/>
      <c r="CS366" s="25"/>
      <c r="CT366" s="25"/>
      <c r="CU366" s="25"/>
      <c r="CV366" s="25"/>
      <c r="CW366" s="25"/>
      <c r="CX366" s="25"/>
      <c r="CY366" s="25"/>
      <c r="CZ366" s="25"/>
      <c r="DA366" s="25"/>
      <c r="DB366" s="25"/>
      <c r="DC366" s="25"/>
      <c r="DD366" s="25"/>
      <c r="DE366" s="25"/>
      <c r="DF366" s="25"/>
    </row>
    <row r="367" spans="1:110" ht="13.5" customHeight="1" x14ac:dyDescent="0.2">
      <c r="A367" s="336"/>
      <c r="AK367" s="6"/>
      <c r="AL367" s="336"/>
      <c r="AM367" s="25"/>
      <c r="AN367" s="25"/>
      <c r="AO367" s="25"/>
      <c r="AP367" s="25"/>
      <c r="AQ367" s="25"/>
      <c r="AR367" s="25"/>
      <c r="AS367" s="25"/>
      <c r="AT367" s="25"/>
      <c r="AU367" s="25"/>
      <c r="AV367" s="25"/>
      <c r="AW367" s="25"/>
      <c r="AX367" s="25"/>
      <c r="AY367" s="25"/>
      <c r="AZ367" s="25"/>
      <c r="BA367" s="25"/>
      <c r="BB367" s="25"/>
      <c r="BC367" s="25"/>
      <c r="BD367" s="25"/>
      <c r="BE367" s="25"/>
      <c r="BF367" s="25"/>
      <c r="BG367" s="25"/>
      <c r="BH367" s="25"/>
      <c r="BI367" s="25"/>
      <c r="BJ367" s="25"/>
      <c r="BK367" s="25"/>
      <c r="BL367" s="25"/>
      <c r="BM367" s="25"/>
      <c r="BN367" s="25"/>
      <c r="BO367" s="25"/>
      <c r="BP367" s="25"/>
      <c r="BQ367" s="25"/>
      <c r="BR367" s="25"/>
      <c r="BS367" s="25"/>
      <c r="BT367" s="25"/>
      <c r="BU367" s="25"/>
      <c r="BW367" s="336"/>
      <c r="BX367" s="25"/>
      <c r="BY367" s="25"/>
      <c r="BZ367" s="25"/>
      <c r="CA367" s="25"/>
      <c r="CB367" s="25"/>
      <c r="CC367" s="25"/>
      <c r="CD367" s="25"/>
      <c r="CE367" s="25"/>
      <c r="CF367" s="25"/>
      <c r="CG367" s="25"/>
      <c r="CH367" s="25"/>
      <c r="CI367" s="25"/>
      <c r="CJ367" s="25"/>
      <c r="CK367" s="25"/>
      <c r="CL367" s="25"/>
      <c r="CM367" s="25"/>
      <c r="CN367" s="25"/>
      <c r="CO367" s="25"/>
      <c r="CP367" s="25"/>
      <c r="CQ367" s="25"/>
      <c r="CR367" s="25"/>
      <c r="CS367" s="25"/>
      <c r="CT367" s="25"/>
      <c r="CU367" s="25"/>
      <c r="CV367" s="25"/>
      <c r="CW367" s="25"/>
      <c r="CX367" s="25"/>
      <c r="CY367" s="25"/>
      <c r="CZ367" s="25"/>
      <c r="DA367" s="25"/>
      <c r="DB367" s="25"/>
      <c r="DC367" s="25"/>
      <c r="DD367" s="25"/>
      <c r="DE367" s="25"/>
      <c r="DF367" s="25"/>
    </row>
    <row r="368" spans="1:110" x14ac:dyDescent="0.2">
      <c r="A368" s="560" t="str">
        <f>+A324</f>
        <v>ALICIA MARIA MARIN OCHOA</v>
      </c>
      <c r="B368" s="560"/>
      <c r="C368" s="560"/>
      <c r="D368" s="560"/>
      <c r="E368" s="560"/>
      <c r="F368" s="560"/>
      <c r="G368" s="560"/>
      <c r="H368" s="560"/>
      <c r="I368" s="560"/>
      <c r="J368" s="560"/>
      <c r="K368" s="560"/>
      <c r="L368" s="560"/>
      <c r="AK368" s="6"/>
      <c r="AL368" s="560" t="str">
        <f>+A368</f>
        <v>ALICIA MARIA MARIN OCHOA</v>
      </c>
      <c r="AM368" s="560"/>
      <c r="AN368" s="560"/>
      <c r="AO368" s="560"/>
      <c r="AP368" s="560"/>
      <c r="AQ368" s="560"/>
      <c r="AR368" s="560"/>
      <c r="AS368" s="560"/>
      <c r="AT368" s="560"/>
      <c r="AU368" s="560"/>
      <c r="AV368" s="560"/>
      <c r="AW368" s="560"/>
      <c r="AX368" s="25"/>
      <c r="AY368" s="25"/>
      <c r="AZ368" s="25"/>
      <c r="BA368" s="25"/>
      <c r="BB368" s="25"/>
      <c r="BC368" s="25"/>
      <c r="BD368" s="25"/>
      <c r="BE368" s="25"/>
      <c r="BF368" s="25"/>
      <c r="BG368" s="25"/>
      <c r="BH368" s="25"/>
      <c r="BI368" s="25"/>
      <c r="BJ368" s="25"/>
      <c r="BK368" s="25"/>
      <c r="BL368" s="25"/>
      <c r="BM368" s="25"/>
      <c r="BN368" s="25"/>
      <c r="BO368" s="25"/>
      <c r="BP368" s="25"/>
      <c r="BQ368" s="25"/>
      <c r="BR368" s="25"/>
      <c r="BS368" s="25"/>
      <c r="BT368" s="25"/>
      <c r="BU368" s="25"/>
      <c r="BW368" s="560" t="str">
        <f>+AL368</f>
        <v>ALICIA MARIA MARIN OCHOA</v>
      </c>
      <c r="BX368" s="560"/>
      <c r="BY368" s="560"/>
      <c r="BZ368" s="560"/>
      <c r="CA368" s="560"/>
      <c r="CB368" s="560"/>
      <c r="CC368" s="560"/>
      <c r="CD368" s="560"/>
      <c r="CE368" s="560"/>
      <c r="CF368" s="560"/>
      <c r="CG368" s="560"/>
      <c r="CH368" s="560"/>
      <c r="CI368" s="25"/>
      <c r="CJ368" s="25"/>
      <c r="CK368" s="25"/>
      <c r="CL368" s="25"/>
      <c r="CM368" s="25"/>
      <c r="CN368" s="25"/>
      <c r="CO368" s="25"/>
      <c r="CP368" s="25"/>
      <c r="CQ368" s="25"/>
      <c r="CR368" s="25"/>
      <c r="CS368" s="25"/>
      <c r="CT368" s="25"/>
      <c r="CU368" s="25"/>
      <c r="CV368" s="25"/>
      <c r="CW368" s="25"/>
      <c r="CX368" s="25"/>
      <c r="CY368" s="25"/>
      <c r="CZ368" s="25"/>
      <c r="DA368" s="25"/>
      <c r="DB368" s="25"/>
      <c r="DC368" s="25"/>
      <c r="DD368" s="25"/>
      <c r="DE368" s="25"/>
      <c r="DF368" s="25"/>
    </row>
    <row r="369" spans="1:110" x14ac:dyDescent="0.2">
      <c r="A369" s="336" t="s">
        <v>68</v>
      </c>
      <c r="B369" s="340"/>
      <c r="C369" s="340"/>
      <c r="D369" s="336"/>
      <c r="AK369" s="6"/>
      <c r="AL369" s="336" t="s">
        <v>68</v>
      </c>
      <c r="AM369" s="340"/>
      <c r="AN369" s="340"/>
      <c r="AO369" s="336"/>
      <c r="AP369" s="25"/>
      <c r="AQ369" s="25"/>
      <c r="AR369" s="25"/>
      <c r="AS369" s="25"/>
      <c r="AT369" s="25"/>
      <c r="AU369" s="25"/>
      <c r="AV369" s="25"/>
      <c r="AW369" s="25"/>
      <c r="AX369" s="25"/>
      <c r="AY369" s="25"/>
      <c r="AZ369" s="25"/>
      <c r="BA369" s="25"/>
      <c r="BB369" s="25"/>
      <c r="BC369" s="25"/>
      <c r="BD369" s="25"/>
      <c r="BE369" s="25"/>
      <c r="BF369" s="25"/>
      <c r="BG369" s="25"/>
      <c r="BH369" s="25"/>
      <c r="BI369" s="25"/>
      <c r="BJ369" s="25"/>
      <c r="BK369" s="25"/>
      <c r="BL369" s="25"/>
      <c r="BM369" s="25"/>
      <c r="BN369" s="25"/>
      <c r="BO369" s="25"/>
      <c r="BP369" s="25"/>
      <c r="BQ369" s="25"/>
      <c r="BR369" s="25"/>
      <c r="BS369" s="25"/>
      <c r="BT369" s="25"/>
      <c r="BU369" s="25"/>
      <c r="BW369" s="336" t="s">
        <v>68</v>
      </c>
      <c r="BX369" s="340"/>
      <c r="BY369" s="340"/>
      <c r="BZ369" s="336"/>
      <c r="CA369" s="25"/>
      <c r="CB369" s="25"/>
      <c r="CC369" s="25"/>
      <c r="CD369" s="25"/>
      <c r="CE369" s="25"/>
      <c r="CF369" s="25"/>
      <c r="CG369" s="25"/>
      <c r="CH369" s="25"/>
      <c r="CI369" s="25"/>
      <c r="CJ369" s="25"/>
      <c r="CK369" s="25"/>
      <c r="CL369" s="25"/>
      <c r="CM369" s="25"/>
      <c r="CN369" s="25"/>
      <c r="CO369" s="25"/>
      <c r="CP369" s="25"/>
      <c r="CQ369" s="25"/>
      <c r="CR369" s="25"/>
      <c r="CS369" s="25"/>
      <c r="CT369" s="25"/>
      <c r="CU369" s="25"/>
      <c r="CV369" s="25"/>
      <c r="CW369" s="25"/>
      <c r="CX369" s="25"/>
      <c r="CY369" s="25"/>
      <c r="CZ369" s="25"/>
      <c r="DA369" s="25"/>
      <c r="DB369" s="25"/>
      <c r="DC369" s="25"/>
      <c r="DD369" s="25"/>
      <c r="DE369" s="25"/>
      <c r="DF369" s="25"/>
    </row>
    <row r="370" spans="1:110" x14ac:dyDescent="0.2">
      <c r="A370" s="336"/>
      <c r="AK370" s="6"/>
    </row>
    <row r="371" spans="1:110" s="5" customFormat="1" ht="20.25" x14ac:dyDescent="0.2">
      <c r="A371" s="670" t="s">
        <v>178</v>
      </c>
      <c r="B371" s="670"/>
      <c r="C371" s="670"/>
      <c r="D371" s="670"/>
      <c r="E371" s="670"/>
      <c r="F371" s="670"/>
      <c r="G371" s="670"/>
      <c r="H371" s="670"/>
      <c r="I371" s="670"/>
      <c r="J371" s="670"/>
      <c r="K371" s="670"/>
      <c r="L371" s="670"/>
      <c r="M371" s="670"/>
      <c r="N371" s="670"/>
      <c r="O371" s="670"/>
      <c r="P371" s="670"/>
      <c r="Q371" s="670"/>
      <c r="R371" s="670"/>
      <c r="S371" s="670"/>
      <c r="T371" s="670"/>
      <c r="U371" s="670"/>
      <c r="V371" s="670"/>
      <c r="W371" s="670"/>
      <c r="X371" s="670"/>
      <c r="Y371" s="670"/>
      <c r="Z371" s="670"/>
      <c r="AA371" s="670"/>
      <c r="AB371" s="670"/>
      <c r="AC371" s="670"/>
      <c r="AD371" s="670"/>
      <c r="AE371" s="670"/>
      <c r="AF371" s="670"/>
      <c r="AG371" s="670"/>
      <c r="AH371" s="670"/>
      <c r="AI371" s="670"/>
      <c r="AJ371" s="670"/>
      <c r="AK371" s="6"/>
    </row>
    <row r="372" spans="1:110" x14ac:dyDescent="0.2">
      <c r="A372" s="336"/>
      <c r="AK372" s="6"/>
    </row>
    <row r="373" spans="1:110" x14ac:dyDescent="0.2">
      <c r="A373" s="594" t="s">
        <v>179</v>
      </c>
      <c r="B373" s="594"/>
      <c r="C373" s="594"/>
      <c r="D373" s="594"/>
      <c r="E373" s="594"/>
      <c r="F373" s="594"/>
      <c r="G373" s="594"/>
      <c r="H373" s="594"/>
      <c r="I373" s="594"/>
      <c r="J373" s="594"/>
      <c r="K373" s="594"/>
      <c r="L373" s="594"/>
      <c r="M373" s="577" t="str">
        <f>+Datos!B87</f>
        <v>13 DE 2022</v>
      </c>
      <c r="N373" s="577"/>
      <c r="O373" s="577"/>
      <c r="P373" s="577"/>
      <c r="Q373" s="334" t="s">
        <v>180</v>
      </c>
      <c r="R373" s="574" t="str">
        <f>+Datos!D87</f>
        <v>6 de agosto 2024</v>
      </c>
      <c r="S373" s="574"/>
      <c r="T373" s="574"/>
      <c r="U373" s="574"/>
      <c r="V373" s="574"/>
      <c r="W373" s="574"/>
      <c r="X373" s="574"/>
      <c r="Y373" s="574"/>
      <c r="AK373" s="6"/>
    </row>
    <row r="374" spans="1:110" x14ac:dyDescent="0.2">
      <c r="A374" s="25"/>
      <c r="AK374" s="6"/>
    </row>
    <row r="375" spans="1:110" x14ac:dyDescent="0.2">
      <c r="A375" s="341"/>
      <c r="AK375" s="6"/>
    </row>
    <row r="376" spans="1:110" x14ac:dyDescent="0.2">
      <c r="A376" s="612" t="s">
        <v>181</v>
      </c>
      <c r="B376" s="612"/>
      <c r="C376" s="612"/>
      <c r="D376" s="612"/>
      <c r="E376" s="612"/>
      <c r="F376" s="612"/>
      <c r="G376" s="612"/>
      <c r="H376" s="612"/>
      <c r="I376" s="612"/>
      <c r="J376" s="612"/>
      <c r="K376" s="612"/>
      <c r="L376" s="612"/>
      <c r="M376" s="612"/>
      <c r="N376" s="612"/>
      <c r="O376" s="612"/>
      <c r="P376" s="668">
        <f>+G341</f>
        <v>17</v>
      </c>
      <c r="Q376" s="668"/>
      <c r="R376" s="668"/>
      <c r="S376" s="668"/>
      <c r="T376" s="25" t="s">
        <v>182</v>
      </c>
      <c r="AK376" s="6"/>
    </row>
    <row r="377" spans="1:110" x14ac:dyDescent="0.2">
      <c r="A377" s="608" t="str">
        <f>+Datos!B19</f>
        <v xml:space="preserve">Adquisición de implementos e insumos para la huerta escolar y los jardines internos de la institucióno y lombrices para proyecto de Media Tècnica: Monitoreo Ambiental. </v>
      </c>
      <c r="B377" s="608"/>
      <c r="C377" s="608"/>
      <c r="D377" s="608"/>
      <c r="E377" s="608"/>
      <c r="F377" s="608"/>
      <c r="G377" s="608"/>
      <c r="H377" s="608"/>
      <c r="I377" s="608"/>
      <c r="J377" s="608"/>
      <c r="K377" s="608"/>
      <c r="L377" s="608"/>
      <c r="M377" s="608"/>
      <c r="N377" s="608"/>
      <c r="O377" s="608"/>
      <c r="P377" s="608"/>
      <c r="Q377" s="608"/>
      <c r="R377" s="608"/>
      <c r="S377" s="608"/>
      <c r="T377" s="608"/>
      <c r="U377" s="608"/>
      <c r="V377" s="608"/>
      <c r="W377" s="608"/>
      <c r="X377" s="608"/>
      <c r="Y377" s="608"/>
      <c r="Z377" s="608"/>
      <c r="AA377" s="608"/>
      <c r="AB377" s="608"/>
      <c r="AC377" s="608"/>
      <c r="AD377" s="608"/>
      <c r="AE377" s="608"/>
      <c r="AF377" s="608"/>
      <c r="AG377" s="608"/>
      <c r="AH377" s="608"/>
      <c r="AI377" s="608"/>
      <c r="AJ377" s="608"/>
      <c r="AK377" s="6"/>
    </row>
    <row r="378" spans="1:110" x14ac:dyDescent="0.2">
      <c r="A378" s="337"/>
      <c r="AK378" s="6"/>
    </row>
    <row r="379" spans="1:110" ht="40.5" customHeight="1" x14ac:dyDescent="0.2">
      <c r="A379" s="588" t="s">
        <v>183</v>
      </c>
      <c r="B379" s="588"/>
      <c r="C379" s="588"/>
      <c r="D379" s="588"/>
      <c r="E379" s="588"/>
      <c r="F379" s="588"/>
      <c r="G379" s="588"/>
      <c r="H379" s="588"/>
      <c r="I379" s="588"/>
      <c r="J379" s="588"/>
      <c r="K379" s="588"/>
      <c r="L379" s="588"/>
      <c r="M379" s="588"/>
      <c r="N379" s="588"/>
      <c r="O379" s="588"/>
      <c r="P379" s="588"/>
      <c r="Q379" s="588"/>
      <c r="R379" s="588"/>
      <c r="S379" s="588"/>
      <c r="T379" s="588"/>
      <c r="U379" s="588"/>
      <c r="V379" s="588"/>
      <c r="W379" s="588"/>
      <c r="X379" s="588"/>
      <c r="Y379" s="588"/>
      <c r="Z379" s="588"/>
      <c r="AA379" s="588"/>
      <c r="AB379" s="588"/>
      <c r="AC379" s="588"/>
      <c r="AD379" s="588"/>
      <c r="AE379" s="588"/>
      <c r="AF379" s="588"/>
      <c r="AG379" s="588"/>
      <c r="AH379" s="588"/>
      <c r="AI379" s="588"/>
      <c r="AJ379" s="588"/>
      <c r="AK379" s="6"/>
    </row>
    <row r="380" spans="1:110" x14ac:dyDescent="0.2">
      <c r="A380" s="337"/>
      <c r="AK380" s="6"/>
    </row>
    <row r="381" spans="1:110" x14ac:dyDescent="0.2">
      <c r="A381" s="341" t="s">
        <v>184</v>
      </c>
      <c r="AK381" s="6"/>
    </row>
    <row r="382" spans="1:110" ht="42" customHeight="1" x14ac:dyDescent="0.2">
      <c r="A382" s="588" t="s">
        <v>185</v>
      </c>
      <c r="B382" s="588"/>
      <c r="C382" s="588"/>
      <c r="D382" s="588"/>
      <c r="E382" s="588"/>
      <c r="F382" s="588"/>
      <c r="G382" s="588"/>
      <c r="H382" s="588"/>
      <c r="I382" s="588"/>
      <c r="J382" s="588"/>
      <c r="K382" s="588"/>
      <c r="L382" s="588"/>
      <c r="M382" s="588"/>
      <c r="N382" s="588"/>
      <c r="O382" s="588"/>
      <c r="P382" s="588"/>
      <c r="Q382" s="588"/>
      <c r="R382" s="588"/>
      <c r="S382" s="588"/>
      <c r="T382" s="588"/>
      <c r="U382" s="588"/>
      <c r="V382" s="588"/>
      <c r="W382" s="588"/>
      <c r="X382" s="588"/>
      <c r="Y382" s="588"/>
      <c r="Z382" s="588"/>
      <c r="AA382" s="588"/>
      <c r="AB382" s="588"/>
      <c r="AC382" s="588"/>
      <c r="AD382" s="588"/>
      <c r="AE382" s="588"/>
      <c r="AF382" s="588"/>
      <c r="AG382" s="588"/>
      <c r="AH382" s="588"/>
      <c r="AI382" s="588"/>
      <c r="AJ382" s="588"/>
      <c r="AK382" s="6"/>
    </row>
    <row r="383" spans="1:110" ht="14.25" customHeight="1" x14ac:dyDescent="0.2">
      <c r="A383" s="33" t="s">
        <v>186</v>
      </c>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668">
        <f>+P376</f>
        <v>17</v>
      </c>
      <c r="AA383" s="668"/>
      <c r="AB383" s="668"/>
      <c r="AC383" s="668"/>
      <c r="AD383" s="33" t="s">
        <v>187</v>
      </c>
      <c r="AE383" s="33"/>
      <c r="AF383" s="33"/>
      <c r="AG383" s="33"/>
      <c r="AH383" s="33"/>
      <c r="AI383" s="33"/>
      <c r="AJ383" s="33"/>
      <c r="AK383" s="6"/>
    </row>
    <row r="384" spans="1:110" x14ac:dyDescent="0.2">
      <c r="A384" s="608" t="str">
        <f>+D339</f>
        <v xml:space="preserve">Adquisición de implementos e insumos para la huerta escolar y los jardines internos de la institucióno y lombrices para proyecto de Media Tècnica: Monitoreo Ambiental. </v>
      </c>
      <c r="B384" s="608"/>
      <c r="C384" s="608"/>
      <c r="D384" s="608"/>
      <c r="E384" s="608"/>
      <c r="F384" s="608"/>
      <c r="G384" s="608"/>
      <c r="H384" s="608"/>
      <c r="I384" s="608"/>
      <c r="J384" s="608"/>
      <c r="K384" s="608"/>
      <c r="L384" s="608"/>
      <c r="M384" s="608"/>
      <c r="N384" s="608"/>
      <c r="O384" s="608"/>
      <c r="P384" s="608"/>
      <c r="Q384" s="608"/>
      <c r="R384" s="608"/>
      <c r="S384" s="608"/>
      <c r="T384" s="608"/>
      <c r="U384" s="608"/>
      <c r="V384" s="608"/>
      <c r="W384" s="608"/>
      <c r="X384" s="608"/>
      <c r="Y384" s="608"/>
      <c r="Z384" s="608"/>
      <c r="AA384" s="608"/>
      <c r="AB384" s="608"/>
      <c r="AC384" s="608"/>
      <c r="AD384" s="608"/>
      <c r="AE384" s="608"/>
      <c r="AF384" s="608"/>
      <c r="AG384" s="608"/>
      <c r="AH384" s="608"/>
      <c r="AI384" s="608"/>
      <c r="AJ384" s="608"/>
      <c r="AK384" s="6"/>
    </row>
    <row r="385" spans="1:37" x14ac:dyDescent="0.2">
      <c r="A385" s="575" t="s">
        <v>188</v>
      </c>
      <c r="B385" s="575"/>
      <c r="C385" s="575"/>
      <c r="D385" s="575"/>
      <c r="E385" s="575"/>
      <c r="F385" s="575"/>
      <c r="G385" s="575"/>
      <c r="H385" s="575"/>
      <c r="I385" s="575"/>
      <c r="J385" s="575"/>
      <c r="K385" s="575"/>
      <c r="L385" s="575"/>
      <c r="M385" s="575"/>
      <c r="N385" s="575"/>
      <c r="O385" s="575"/>
      <c r="P385" s="575"/>
      <c r="Q385" s="575"/>
      <c r="R385" s="575"/>
      <c r="S385" s="575"/>
      <c r="T385" s="575"/>
      <c r="U385" s="575"/>
      <c r="V385" s="575"/>
      <c r="AK385" s="6"/>
    </row>
    <row r="386" spans="1:37" x14ac:dyDescent="0.2">
      <c r="A386" s="345" t="s">
        <v>189</v>
      </c>
      <c r="B386" s="577" t="str">
        <f>+G337</f>
        <v>VIVERO FLORECER S.A.S</v>
      </c>
      <c r="C386" s="577"/>
      <c r="D386" s="577"/>
      <c r="E386" s="577"/>
      <c r="F386" s="577"/>
      <c r="G386" s="577"/>
      <c r="H386" s="577"/>
      <c r="I386" s="577"/>
      <c r="J386" s="577"/>
      <c r="K386" s="577"/>
      <c r="L386" s="577"/>
      <c r="M386" s="577"/>
      <c r="N386" s="577"/>
      <c r="O386" s="577"/>
      <c r="P386" s="577"/>
      <c r="Q386" s="577"/>
      <c r="R386" s="577"/>
      <c r="S386" s="577"/>
      <c r="T386" s="577"/>
      <c r="U386" s="577"/>
      <c r="V386" s="577"/>
      <c r="W386" s="577"/>
      <c r="X386" s="577"/>
      <c r="Y386" s="577"/>
      <c r="Z386" s="577"/>
      <c r="AA386" s="577"/>
      <c r="AB386" s="577"/>
      <c r="AC386" s="577"/>
      <c r="AD386" s="577"/>
      <c r="AE386" s="577"/>
      <c r="AF386" s="577"/>
      <c r="AG386" s="577"/>
      <c r="AH386" s="577"/>
      <c r="AI386" s="577"/>
      <c r="AJ386" s="577"/>
      <c r="AK386" s="6"/>
    </row>
    <row r="387" spans="1:37" x14ac:dyDescent="0.2">
      <c r="A387" s="345" t="s">
        <v>190</v>
      </c>
      <c r="B387" s="573"/>
      <c r="C387" s="573"/>
      <c r="D387" s="573"/>
      <c r="E387" s="573"/>
      <c r="F387" s="573"/>
      <c r="G387" s="573"/>
      <c r="H387" s="573"/>
      <c r="I387" s="573"/>
      <c r="J387" s="573"/>
      <c r="K387" s="573"/>
      <c r="L387" s="573"/>
      <c r="M387" s="573"/>
      <c r="N387" s="573"/>
      <c r="O387" s="573"/>
      <c r="P387" s="573"/>
      <c r="Q387" s="573"/>
      <c r="R387" s="573"/>
      <c r="S387" s="573"/>
      <c r="T387" s="573"/>
      <c r="U387" s="573"/>
      <c r="V387" s="573"/>
      <c r="W387" s="573"/>
      <c r="X387" s="573"/>
      <c r="Y387" s="573"/>
      <c r="Z387" s="573"/>
      <c r="AA387" s="573"/>
      <c r="AB387" s="573"/>
      <c r="AC387" s="573"/>
      <c r="AD387" s="573"/>
      <c r="AE387" s="573"/>
      <c r="AF387" s="573"/>
      <c r="AG387" s="573"/>
      <c r="AH387" s="573"/>
      <c r="AI387" s="573"/>
      <c r="AJ387" s="573"/>
      <c r="AK387" s="6"/>
    </row>
    <row r="388" spans="1:37" x14ac:dyDescent="0.2">
      <c r="A388" s="345" t="s">
        <v>191</v>
      </c>
      <c r="B388" s="573"/>
      <c r="C388" s="573"/>
      <c r="D388" s="573"/>
      <c r="E388" s="573"/>
      <c r="F388" s="573"/>
      <c r="G388" s="573"/>
      <c r="H388" s="573"/>
      <c r="I388" s="573"/>
      <c r="J388" s="573"/>
      <c r="K388" s="573"/>
      <c r="L388" s="573"/>
      <c r="M388" s="573"/>
      <c r="N388" s="573"/>
      <c r="O388" s="573"/>
      <c r="P388" s="573"/>
      <c r="Q388" s="573"/>
      <c r="R388" s="573"/>
      <c r="S388" s="573"/>
      <c r="T388" s="573"/>
      <c r="U388" s="573"/>
      <c r="V388" s="573"/>
      <c r="W388" s="573"/>
      <c r="X388" s="573"/>
      <c r="Y388" s="573"/>
      <c r="Z388" s="573"/>
      <c r="AA388" s="573"/>
      <c r="AB388" s="573"/>
      <c r="AC388" s="573"/>
      <c r="AD388" s="573"/>
      <c r="AE388" s="573"/>
      <c r="AF388" s="573"/>
      <c r="AG388" s="573"/>
      <c r="AH388" s="573"/>
      <c r="AI388" s="573"/>
      <c r="AJ388" s="573"/>
      <c r="AK388" s="6"/>
    </row>
    <row r="389" spans="1:37" x14ac:dyDescent="0.2">
      <c r="A389" s="345" t="s">
        <v>192</v>
      </c>
      <c r="B389" s="573"/>
      <c r="C389" s="573"/>
      <c r="D389" s="573"/>
      <c r="E389" s="573"/>
      <c r="F389" s="573"/>
      <c r="G389" s="573"/>
      <c r="H389" s="573"/>
      <c r="I389" s="573"/>
      <c r="J389" s="573"/>
      <c r="K389" s="573"/>
      <c r="L389" s="573"/>
      <c r="M389" s="573"/>
      <c r="N389" s="573"/>
      <c r="O389" s="573"/>
      <c r="P389" s="573"/>
      <c r="Q389" s="573"/>
      <c r="R389" s="573"/>
      <c r="S389" s="573"/>
      <c r="T389" s="573"/>
      <c r="U389" s="573"/>
      <c r="V389" s="573"/>
      <c r="W389" s="573"/>
      <c r="X389" s="573"/>
      <c r="Y389" s="573"/>
      <c r="Z389" s="573"/>
      <c r="AA389" s="573"/>
      <c r="AB389" s="573"/>
      <c r="AC389" s="573"/>
      <c r="AD389" s="573"/>
      <c r="AE389" s="573"/>
      <c r="AF389" s="573"/>
      <c r="AG389" s="573"/>
      <c r="AH389" s="573"/>
      <c r="AI389" s="573"/>
      <c r="AJ389" s="573"/>
      <c r="AK389" s="6"/>
    </row>
    <row r="390" spans="1:37" x14ac:dyDescent="0.2">
      <c r="A390" s="337"/>
      <c r="AK390" s="6"/>
    </row>
    <row r="391" spans="1:37" ht="27.75" customHeight="1" x14ac:dyDescent="0.2">
      <c r="A391" s="588" t="s">
        <v>193</v>
      </c>
      <c r="B391" s="588"/>
      <c r="C391" s="588"/>
      <c r="D391" s="588"/>
      <c r="E391" s="588"/>
      <c r="F391" s="588"/>
      <c r="G391" s="588"/>
      <c r="H391" s="588"/>
      <c r="I391" s="588"/>
      <c r="J391" s="588"/>
      <c r="K391" s="588"/>
      <c r="L391" s="588"/>
      <c r="M391" s="588"/>
      <c r="N391" s="588"/>
      <c r="O391" s="588"/>
      <c r="P391" s="588"/>
      <c r="Q391" s="588"/>
      <c r="R391" s="588"/>
      <c r="S391" s="588"/>
      <c r="T391" s="588"/>
      <c r="U391" s="588"/>
      <c r="V391" s="588"/>
      <c r="W391" s="588"/>
      <c r="X391" s="588"/>
      <c r="Y391" s="588"/>
      <c r="Z391" s="588"/>
      <c r="AA391" s="588"/>
      <c r="AB391" s="588"/>
      <c r="AC391" s="588"/>
      <c r="AD391" s="588"/>
      <c r="AE391" s="588"/>
      <c r="AF391" s="588"/>
      <c r="AG391" s="588"/>
      <c r="AH391" s="588"/>
      <c r="AI391" s="588"/>
      <c r="AJ391" s="588"/>
      <c r="AK391" s="6"/>
    </row>
    <row r="392" spans="1:37" x14ac:dyDescent="0.2">
      <c r="A392" s="577" t="str">
        <f>+B386</f>
        <v>VIVERO FLORECER S.A.S</v>
      </c>
      <c r="B392" s="577"/>
      <c r="C392" s="577"/>
      <c r="D392" s="577"/>
      <c r="E392" s="577"/>
      <c r="F392" s="577"/>
      <c r="G392" s="577"/>
      <c r="H392" s="577"/>
      <c r="I392" s="577"/>
      <c r="J392" s="577"/>
      <c r="K392" s="577"/>
      <c r="L392" s="577"/>
      <c r="M392" s="577"/>
      <c r="N392" s="577"/>
      <c r="O392" s="577"/>
      <c r="P392" s="577"/>
      <c r="Q392" s="577"/>
      <c r="R392" s="577"/>
      <c r="S392" s="577"/>
      <c r="T392" s="577"/>
      <c r="U392" s="577"/>
      <c r="V392" s="577"/>
      <c r="W392" s="577"/>
      <c r="X392" s="577"/>
      <c r="Y392" s="577"/>
      <c r="Z392" s="577"/>
      <c r="AA392" s="577"/>
      <c r="AB392" s="577"/>
      <c r="AC392" s="577"/>
      <c r="AD392" s="577"/>
      <c r="AE392" s="577"/>
      <c r="AF392" s="577"/>
      <c r="AG392" s="577"/>
      <c r="AH392" s="577"/>
      <c r="AI392" s="577"/>
      <c r="AJ392" s="577"/>
      <c r="AK392" s="6"/>
    </row>
    <row r="393" spans="1:37" x14ac:dyDescent="0.2">
      <c r="A393" s="33" t="s">
        <v>194</v>
      </c>
      <c r="AK393" s="6"/>
    </row>
    <row r="394" spans="1:37" x14ac:dyDescent="0.2">
      <c r="A394" s="341" t="s">
        <v>195</v>
      </c>
      <c r="AK394" s="6"/>
    </row>
    <row r="395" spans="1:37" x14ac:dyDescent="0.2">
      <c r="A395" s="337"/>
      <c r="AK395" s="6"/>
    </row>
    <row r="396" spans="1:37" x14ac:dyDescent="0.2">
      <c r="A396" s="34" t="s">
        <v>196</v>
      </c>
      <c r="S396" s="732">
        <f>+P376</f>
        <v>17</v>
      </c>
      <c r="T396" s="732"/>
      <c r="U396" s="732"/>
      <c r="V396" s="732"/>
      <c r="W396" s="25" t="s">
        <v>197</v>
      </c>
      <c r="X396" s="577" t="str">
        <f>+G337</f>
        <v>VIVERO FLORECER S.A.S</v>
      </c>
      <c r="Y396" s="577"/>
      <c r="Z396" s="577"/>
      <c r="AA396" s="577"/>
      <c r="AB396" s="577"/>
      <c r="AC396" s="577"/>
      <c r="AD396" s="577"/>
      <c r="AE396" s="577"/>
      <c r="AF396" s="577"/>
      <c r="AG396" s="577"/>
      <c r="AH396" s="577"/>
      <c r="AI396" s="577"/>
      <c r="AJ396" s="577"/>
      <c r="AK396" s="6"/>
    </row>
    <row r="397" spans="1:37" x14ac:dyDescent="0.2">
      <c r="A397" s="606" t="s">
        <v>198</v>
      </c>
      <c r="B397" s="606"/>
      <c r="C397" s="606"/>
      <c r="D397" s="577" t="str">
        <f>+Datos!B66</f>
        <v>900713950-7</v>
      </c>
      <c r="E397" s="577"/>
      <c r="F397" s="577"/>
      <c r="G397" s="577"/>
      <c r="H397" s="577"/>
      <c r="I397" s="25" t="s">
        <v>199</v>
      </c>
      <c r="AK397" s="6"/>
    </row>
    <row r="398" spans="1:37" x14ac:dyDescent="0.2">
      <c r="A398" s="608" t="str">
        <f>+A384</f>
        <v xml:space="preserve">Adquisición de implementos e insumos para la huerta escolar y los jardines internos de la institucióno y lombrices para proyecto de Media Tècnica: Monitoreo Ambiental. </v>
      </c>
      <c r="B398" s="608"/>
      <c r="C398" s="608"/>
      <c r="D398" s="608"/>
      <c r="E398" s="608"/>
      <c r="F398" s="608"/>
      <c r="G398" s="608"/>
      <c r="H398" s="608"/>
      <c r="I398" s="608"/>
      <c r="J398" s="608"/>
      <c r="K398" s="608"/>
      <c r="L398" s="608"/>
      <c r="M398" s="608"/>
      <c r="N398" s="608"/>
      <c r="O398" s="608"/>
      <c r="P398" s="608"/>
      <c r="Q398" s="608"/>
      <c r="R398" s="608"/>
      <c r="S398" s="608"/>
      <c r="T398" s="608"/>
      <c r="U398" s="608"/>
      <c r="V398" s="608"/>
      <c r="W398" s="608"/>
      <c r="X398" s="608"/>
      <c r="Y398" s="608"/>
      <c r="Z398" s="608"/>
      <c r="AA398" s="608"/>
      <c r="AB398" s="608"/>
      <c r="AC398" s="608"/>
      <c r="AD398" s="608"/>
      <c r="AE398" s="608"/>
      <c r="AF398" s="608"/>
      <c r="AG398" s="608"/>
      <c r="AH398" s="608"/>
      <c r="AI398" s="608"/>
      <c r="AJ398" s="608"/>
      <c r="AK398" s="6"/>
    </row>
    <row r="399" spans="1:37" x14ac:dyDescent="0.2">
      <c r="A399" s="607" t="s">
        <v>200</v>
      </c>
      <c r="B399" s="607"/>
      <c r="C399" s="607"/>
      <c r="D399" s="607"/>
      <c r="E399" s="611">
        <f>+Datos!D30</f>
        <v>604450</v>
      </c>
      <c r="F399" s="577"/>
      <c r="G399" s="577"/>
      <c r="H399" s="577"/>
      <c r="I399" s="577"/>
      <c r="J399" s="577"/>
      <c r="K399" s="577"/>
      <c r="L399" s="577"/>
      <c r="M399" s="577"/>
      <c r="N399" s="577"/>
      <c r="O399" s="577"/>
      <c r="P399" s="577"/>
      <c r="Q399" s="577"/>
      <c r="R399" s="577"/>
      <c r="S399" s="577"/>
      <c r="T399" s="577"/>
      <c r="U399" s="577"/>
      <c r="V399" s="577"/>
      <c r="W399" s="577"/>
      <c r="X399" s="577"/>
      <c r="Y399" s="577"/>
      <c r="Z399" s="577"/>
      <c r="AA399" s="577"/>
      <c r="AB399" s="577"/>
      <c r="AC399" s="577"/>
      <c r="AD399" s="577"/>
      <c r="AE399" s="577"/>
      <c r="AF399" s="577"/>
      <c r="AG399" s="577"/>
      <c r="AH399" s="577"/>
      <c r="AI399" s="577"/>
      <c r="AJ399" s="577"/>
      <c r="AK399" s="6"/>
    </row>
    <row r="400" spans="1:37" x14ac:dyDescent="0.2">
      <c r="A400" s="577" t="e">
        <f>+Datos!#REF!</f>
        <v>#REF!</v>
      </c>
      <c r="B400" s="577"/>
      <c r="C400" s="577"/>
      <c r="D400" s="577"/>
      <c r="E400" s="577"/>
      <c r="F400" s="577"/>
      <c r="G400" s="577"/>
      <c r="H400" s="577"/>
      <c r="I400" s="577"/>
      <c r="J400" s="577"/>
      <c r="K400" s="577"/>
      <c r="L400" s="577"/>
      <c r="M400" s="577"/>
      <c r="N400" s="577"/>
      <c r="O400" s="577"/>
      <c r="P400" s="577"/>
      <c r="Q400" s="577"/>
      <c r="R400" s="577"/>
      <c r="S400" s="577"/>
      <c r="T400" s="577"/>
      <c r="U400" s="577"/>
      <c r="V400" s="577"/>
      <c r="W400" s="577"/>
      <c r="X400" s="577"/>
      <c r="Y400" s="577"/>
      <c r="Z400" s="577"/>
      <c r="AA400" s="577"/>
      <c r="AB400" s="577"/>
      <c r="AC400" s="577"/>
      <c r="AD400" s="577"/>
      <c r="AE400" s="577"/>
      <c r="AF400" s="577"/>
      <c r="AG400" s="577"/>
      <c r="AH400" s="577"/>
      <c r="AI400" s="577"/>
      <c r="AJ400" s="577"/>
      <c r="AK400" s="6"/>
    </row>
    <row r="401" spans="1:37" ht="12" customHeight="1" x14ac:dyDescent="0.2">
      <c r="A401" s="35"/>
      <c r="B401" s="35"/>
      <c r="C401" s="35"/>
      <c r="D401" s="336"/>
      <c r="E401" s="336"/>
      <c r="F401" s="336"/>
      <c r="G401" s="336"/>
      <c r="H401" s="336"/>
      <c r="AK401" s="6"/>
    </row>
    <row r="402" spans="1:37" ht="26.25" customHeight="1" x14ac:dyDescent="0.2">
      <c r="A402" s="614" t="s">
        <v>201</v>
      </c>
      <c r="B402" s="614"/>
      <c r="C402" s="614"/>
      <c r="D402" s="614"/>
      <c r="E402" s="614"/>
      <c r="F402" s="614"/>
      <c r="G402" s="614"/>
      <c r="H402" s="614"/>
      <c r="I402" s="614"/>
      <c r="J402" s="614"/>
      <c r="K402" s="614"/>
      <c r="L402" s="614"/>
      <c r="M402" s="614"/>
      <c r="N402" s="614"/>
      <c r="O402" s="614"/>
      <c r="P402" s="614"/>
      <c r="Q402" s="614"/>
      <c r="R402" s="614"/>
      <c r="S402" s="614"/>
      <c r="T402" s="614"/>
      <c r="U402" s="614"/>
      <c r="V402" s="614"/>
      <c r="W402" s="614"/>
      <c r="X402" s="614"/>
      <c r="Y402" s="614"/>
      <c r="Z402" s="614"/>
      <c r="AA402" s="614"/>
      <c r="AB402" s="614"/>
      <c r="AC402" s="614"/>
      <c r="AD402" s="614"/>
      <c r="AE402" s="614"/>
      <c r="AF402" s="614"/>
      <c r="AG402" s="614"/>
      <c r="AH402" s="614"/>
      <c r="AI402" s="614"/>
      <c r="AJ402" s="614"/>
      <c r="AK402" s="6"/>
    </row>
    <row r="403" spans="1:37" x14ac:dyDescent="0.2">
      <c r="A403" s="575" t="s">
        <v>202</v>
      </c>
      <c r="B403" s="575"/>
      <c r="C403" s="575"/>
      <c r="D403" s="575"/>
      <c r="E403" s="575"/>
      <c r="F403" s="575"/>
      <c r="G403" s="576">
        <f>+Datos!B26</f>
        <v>29</v>
      </c>
      <c r="H403" s="576"/>
      <c r="I403" s="575" t="s">
        <v>203</v>
      </c>
      <c r="J403" s="575"/>
      <c r="K403" s="575"/>
      <c r="L403" s="574" t="str">
        <f>+Datos!B27</f>
        <v>30 de julio 2024</v>
      </c>
      <c r="M403" s="574"/>
      <c r="N403" s="574"/>
      <c r="O403" s="574"/>
      <c r="P403" s="574"/>
      <c r="Q403" s="574"/>
      <c r="R403" s="574"/>
      <c r="S403" s="574"/>
      <c r="T403" s="574"/>
      <c r="U403" s="574"/>
      <c r="V403" s="574"/>
      <c r="W403" s="574"/>
      <c r="X403" s="574"/>
      <c r="Y403" s="574"/>
      <c r="Z403" s="574"/>
      <c r="AA403" s="574"/>
      <c r="AB403" s="574"/>
      <c r="AC403" s="574"/>
      <c r="AD403" s="574"/>
      <c r="AE403" s="574"/>
      <c r="AF403" s="574"/>
      <c r="AG403" s="574"/>
      <c r="AH403" s="574"/>
      <c r="AI403" s="574"/>
      <c r="AJ403" s="574"/>
      <c r="AK403" s="6"/>
    </row>
    <row r="404" spans="1:37" x14ac:dyDescent="0.2">
      <c r="A404" s="575" t="s">
        <v>204</v>
      </c>
      <c r="B404" s="575"/>
      <c r="C404" s="575"/>
      <c r="D404" s="575"/>
      <c r="E404" s="576">
        <f>+Datos!B29</f>
        <v>12</v>
      </c>
      <c r="F404" s="576"/>
      <c r="G404" s="575" t="s">
        <v>203</v>
      </c>
      <c r="H404" s="575"/>
      <c r="I404" s="575"/>
      <c r="J404" s="574" t="str">
        <f>+Datos!B30</f>
        <v>6 de agosto 2024</v>
      </c>
      <c r="K404" s="574"/>
      <c r="L404" s="574"/>
      <c r="M404" s="574"/>
      <c r="N404" s="574"/>
      <c r="O404" s="574"/>
      <c r="P404" s="574"/>
      <c r="Q404" s="574"/>
      <c r="R404" s="574"/>
      <c r="S404" s="574"/>
      <c r="T404" s="574"/>
      <c r="U404" s="574"/>
      <c r="V404" s="574"/>
      <c r="W404" s="574"/>
      <c r="X404" s="574"/>
      <c r="Y404" s="574"/>
      <c r="Z404" s="574"/>
      <c r="AA404" s="574"/>
      <c r="AB404" s="574"/>
      <c r="AC404" s="574"/>
      <c r="AD404" s="574"/>
      <c r="AE404" s="574"/>
      <c r="AF404" s="574"/>
      <c r="AG404" s="574"/>
      <c r="AH404" s="574"/>
      <c r="AI404" s="574"/>
      <c r="AJ404" s="574"/>
      <c r="AK404" s="6"/>
    </row>
    <row r="405" spans="1:37" x14ac:dyDescent="0.2">
      <c r="A405" s="34" t="s">
        <v>205</v>
      </c>
      <c r="AK405" s="6"/>
    </row>
    <row r="406" spans="1:37" ht="12.75" customHeight="1" x14ac:dyDescent="0.2">
      <c r="A406" s="337"/>
      <c r="AK406" s="6"/>
    </row>
    <row r="407" spans="1:37" ht="12.75" customHeight="1" x14ac:dyDescent="0.2">
      <c r="A407" s="337" t="s">
        <v>206</v>
      </c>
      <c r="AK407" s="6"/>
    </row>
    <row r="408" spans="1:37" x14ac:dyDescent="0.2">
      <c r="A408" s="334"/>
      <c r="AK408" s="6"/>
    </row>
    <row r="409" spans="1:37" x14ac:dyDescent="0.2">
      <c r="A409" s="334"/>
      <c r="AK409" s="6"/>
    </row>
    <row r="410" spans="1:37" x14ac:dyDescent="0.2">
      <c r="A410" s="560" t="str">
        <f>+A368</f>
        <v>ALICIA MARIA MARIN OCHOA</v>
      </c>
      <c r="B410" s="560"/>
      <c r="C410" s="560"/>
      <c r="D410" s="560"/>
      <c r="E410" s="560"/>
      <c r="F410" s="560"/>
      <c r="G410" s="560"/>
      <c r="H410" s="560"/>
      <c r="I410" s="560"/>
      <c r="J410" s="560"/>
      <c r="K410" s="560"/>
      <c r="L410" s="560"/>
      <c r="AK410" s="6"/>
    </row>
    <row r="411" spans="1:37" x14ac:dyDescent="0.2">
      <c r="A411" s="336" t="s">
        <v>68</v>
      </c>
      <c r="AK411" s="6"/>
    </row>
    <row r="412" spans="1:37" x14ac:dyDescent="0.2">
      <c r="A412" s="336"/>
      <c r="AK412" s="6"/>
    </row>
    <row r="413" spans="1:37" x14ac:dyDescent="0.2">
      <c r="A413" s="336"/>
      <c r="AK413" s="6"/>
    </row>
    <row r="414" spans="1:37" s="5" customFormat="1" ht="20.25" x14ac:dyDescent="0.2">
      <c r="A414" s="670" t="s">
        <v>207</v>
      </c>
      <c r="B414" s="670"/>
      <c r="C414" s="670"/>
      <c r="D414" s="670"/>
      <c r="E414" s="670"/>
      <c r="F414" s="670"/>
      <c r="G414" s="670"/>
      <c r="H414" s="670"/>
      <c r="I414" s="670"/>
      <c r="J414" s="670"/>
      <c r="K414" s="670"/>
      <c r="L414" s="670"/>
      <c r="M414" s="670"/>
      <c r="N414" s="670"/>
      <c r="O414" s="670"/>
      <c r="P414" s="670"/>
      <c r="Q414" s="670"/>
      <c r="R414" s="670"/>
      <c r="S414" s="670"/>
      <c r="T414" s="670"/>
      <c r="U414" s="670"/>
      <c r="V414" s="670"/>
      <c r="W414" s="670"/>
      <c r="X414" s="670"/>
      <c r="Y414" s="670"/>
      <c r="Z414" s="670"/>
      <c r="AA414" s="670"/>
      <c r="AB414" s="670"/>
      <c r="AC414" s="670"/>
      <c r="AD414" s="670"/>
      <c r="AE414" s="670"/>
      <c r="AF414" s="670"/>
      <c r="AG414" s="670"/>
      <c r="AH414" s="670"/>
      <c r="AI414" s="670"/>
      <c r="AJ414" s="670"/>
      <c r="AK414" s="6"/>
    </row>
    <row r="415" spans="1:37" x14ac:dyDescent="0.2">
      <c r="A415" s="336"/>
      <c r="AK415" s="6"/>
    </row>
    <row r="416" spans="1:37" x14ac:dyDescent="0.2">
      <c r="A416" s="613" t="s">
        <v>208</v>
      </c>
      <c r="B416" s="613"/>
      <c r="C416" s="613"/>
      <c r="D416" s="613"/>
      <c r="E416" s="613"/>
      <c r="F416" s="613"/>
      <c r="G416" s="613"/>
      <c r="H416" s="613"/>
      <c r="I416" s="613"/>
      <c r="J416" s="613"/>
      <c r="K416" s="613"/>
      <c r="L416" s="613"/>
      <c r="M416" s="613"/>
      <c r="N416" s="613"/>
      <c r="O416" s="613"/>
      <c r="P416" s="613"/>
      <c r="Q416" s="613"/>
      <c r="R416" s="613"/>
      <c r="S416" s="577">
        <f>+Datos!B94</f>
        <v>12</v>
      </c>
      <c r="T416" s="577"/>
      <c r="U416" s="577"/>
      <c r="V416" s="577"/>
      <c r="W416" s="29"/>
      <c r="X416" s="29"/>
      <c r="Y416" s="29"/>
      <c r="Z416" s="29"/>
      <c r="AA416" s="29"/>
      <c r="AB416" s="29"/>
      <c r="AC416" s="29"/>
      <c r="AD416" s="29"/>
      <c r="AE416" s="29"/>
      <c r="AF416" s="29"/>
      <c r="AG416" s="29"/>
      <c r="AH416" s="29"/>
      <c r="AI416" s="29"/>
      <c r="AJ416" s="29"/>
      <c r="AK416" s="6"/>
    </row>
    <row r="417" spans="1:37" x14ac:dyDescent="0.2">
      <c r="A417" s="334"/>
      <c r="B417" s="336"/>
      <c r="C417" s="336"/>
      <c r="D417" s="336"/>
      <c r="E417" s="336"/>
      <c r="F417" s="336"/>
      <c r="G417" s="336"/>
      <c r="AK417" s="6"/>
    </row>
    <row r="418" spans="1:37" x14ac:dyDescent="0.2">
      <c r="A418" s="24" t="s">
        <v>209</v>
      </c>
      <c r="B418" s="334"/>
      <c r="C418" s="336"/>
      <c r="D418" s="336"/>
      <c r="E418" s="336"/>
      <c r="F418" s="571" t="s">
        <v>210</v>
      </c>
      <c r="G418" s="571"/>
      <c r="H418" s="571"/>
      <c r="I418" s="571"/>
      <c r="J418" s="571"/>
      <c r="K418" s="571"/>
      <c r="L418" s="571"/>
      <c r="M418" s="571"/>
      <c r="N418" s="577" t="str">
        <f>+P24</f>
        <v>INSTITUCIÓN EDUCATIVA SAN ROBERTO BELARMINO</v>
      </c>
      <c r="O418" s="577"/>
      <c r="P418" s="577"/>
      <c r="Q418" s="577"/>
      <c r="R418" s="577"/>
      <c r="S418" s="577"/>
      <c r="T418" s="577"/>
      <c r="U418" s="577"/>
      <c r="V418" s="577"/>
      <c r="W418" s="577"/>
      <c r="X418" s="577"/>
      <c r="Y418" s="577"/>
      <c r="Z418" s="577"/>
      <c r="AA418" s="577"/>
      <c r="AB418" s="577"/>
      <c r="AC418" s="571" t="s">
        <v>211</v>
      </c>
      <c r="AD418" s="571"/>
      <c r="AE418" s="577" t="str">
        <f>+Datos!B5</f>
        <v>811,040,191-1</v>
      </c>
      <c r="AF418" s="577"/>
      <c r="AG418" s="577"/>
      <c r="AH418" s="577"/>
      <c r="AI418" s="577"/>
      <c r="AJ418" s="577"/>
      <c r="AK418" s="6"/>
    </row>
    <row r="419" spans="1:37" ht="15" customHeight="1" x14ac:dyDescent="0.2">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6"/>
    </row>
    <row r="420" spans="1:37" x14ac:dyDescent="0.2">
      <c r="A420" s="571" t="s">
        <v>212</v>
      </c>
      <c r="B420" s="571"/>
      <c r="C420" s="571"/>
      <c r="D420" s="571"/>
      <c r="E420" s="571"/>
      <c r="F420" s="577" t="str">
        <f>+B386</f>
        <v>VIVERO FLORECER S.A.S</v>
      </c>
      <c r="G420" s="577"/>
      <c r="H420" s="577"/>
      <c r="I420" s="577"/>
      <c r="J420" s="577"/>
      <c r="K420" s="577"/>
      <c r="L420" s="577"/>
      <c r="M420" s="577"/>
      <c r="N420" s="577"/>
      <c r="O420" s="577"/>
      <c r="P420" s="577"/>
      <c r="Q420" s="577"/>
      <c r="R420" s="577"/>
      <c r="S420" s="577"/>
      <c r="T420" s="577"/>
      <c r="U420" s="577"/>
      <c r="V420" s="577"/>
      <c r="W420" s="577"/>
      <c r="X420" s="577"/>
      <c r="Y420" s="577"/>
      <c r="Z420" s="577"/>
      <c r="AA420" s="577"/>
      <c r="AB420" s="577"/>
      <c r="AC420" s="577"/>
      <c r="AD420" s="577"/>
      <c r="AE420" s="577"/>
      <c r="AF420" s="577"/>
      <c r="AG420" s="577"/>
      <c r="AH420" s="577"/>
      <c r="AI420" s="577"/>
      <c r="AJ420" s="577"/>
      <c r="AK420" s="6"/>
    </row>
    <row r="421" spans="1:37" x14ac:dyDescent="0.2">
      <c r="A421" s="339" t="s">
        <v>213</v>
      </c>
      <c r="B421" s="336"/>
      <c r="C421" s="577" t="str">
        <f>+D397</f>
        <v>900713950-7</v>
      </c>
      <c r="D421" s="577"/>
      <c r="E421" s="577"/>
      <c r="F421" s="577"/>
      <c r="G421" s="577"/>
      <c r="AK421" s="6"/>
    </row>
    <row r="422" spans="1:37" x14ac:dyDescent="0.2">
      <c r="A422" s="571" t="s">
        <v>214</v>
      </c>
      <c r="B422" s="571"/>
      <c r="C422" s="571"/>
      <c r="D422" s="336"/>
      <c r="E422" s="336"/>
      <c r="F422" s="336"/>
      <c r="G422" s="336"/>
      <c r="AK422" s="6"/>
    </row>
    <row r="423" spans="1:37" ht="26.25" customHeight="1" x14ac:dyDescent="0.2">
      <c r="A423" s="608" t="str">
        <f>+A398</f>
        <v xml:space="preserve">Adquisición de implementos e insumos para la huerta escolar y los jardines internos de la institucióno y lombrices para proyecto de Media Tècnica: Monitoreo Ambiental. </v>
      </c>
      <c r="B423" s="608"/>
      <c r="C423" s="608"/>
      <c r="D423" s="608"/>
      <c r="E423" s="608"/>
      <c r="F423" s="608"/>
      <c r="G423" s="608"/>
      <c r="H423" s="608"/>
      <c r="I423" s="608"/>
      <c r="J423" s="608"/>
      <c r="K423" s="608"/>
      <c r="L423" s="608"/>
      <c r="M423" s="608"/>
      <c r="N423" s="608"/>
      <c r="O423" s="608"/>
      <c r="P423" s="608"/>
      <c r="Q423" s="608"/>
      <c r="R423" s="608"/>
      <c r="S423" s="608"/>
      <c r="T423" s="608"/>
      <c r="U423" s="608"/>
      <c r="V423" s="608"/>
      <c r="W423" s="608"/>
      <c r="X423" s="608"/>
      <c r="Y423" s="608"/>
      <c r="Z423" s="608"/>
      <c r="AA423" s="608"/>
      <c r="AB423" s="608"/>
      <c r="AC423" s="608"/>
      <c r="AD423" s="608"/>
      <c r="AE423" s="608"/>
      <c r="AF423" s="608"/>
      <c r="AG423" s="608"/>
      <c r="AH423" s="608"/>
      <c r="AI423" s="608"/>
      <c r="AJ423" s="608"/>
      <c r="AK423" s="6"/>
    </row>
    <row r="424" spans="1:37" x14ac:dyDescent="0.2">
      <c r="A424" s="571" t="s">
        <v>215</v>
      </c>
      <c r="B424" s="571"/>
      <c r="C424" s="571"/>
      <c r="D424" s="611">
        <f>+E399</f>
        <v>604450</v>
      </c>
      <c r="E424" s="577"/>
      <c r="F424" s="577"/>
      <c r="G424" s="577"/>
      <c r="H424" s="577"/>
      <c r="I424" s="577"/>
      <c r="J424" s="577"/>
      <c r="K424" s="577"/>
      <c r="L424" s="577"/>
      <c r="M424" s="577"/>
      <c r="N424" s="577"/>
      <c r="O424" s="577"/>
      <c r="P424" s="577"/>
      <c r="Q424" s="577"/>
      <c r="R424" s="577"/>
      <c r="S424" s="577"/>
      <c r="T424" s="577"/>
      <c r="U424" s="577"/>
      <c r="V424" s="577"/>
      <c r="W424" s="577"/>
      <c r="X424" s="577"/>
      <c r="Y424" s="577"/>
      <c r="Z424" s="577"/>
      <c r="AA424" s="577"/>
      <c r="AB424" s="577"/>
      <c r="AC424" s="577"/>
      <c r="AD424" s="577"/>
      <c r="AE424" s="577"/>
      <c r="AF424" s="577"/>
      <c r="AG424" s="577"/>
      <c r="AH424" s="577"/>
      <c r="AI424" s="577"/>
      <c r="AJ424" s="577"/>
      <c r="AK424" s="6"/>
    </row>
    <row r="425" spans="1:37" x14ac:dyDescent="0.2">
      <c r="A425" s="577" t="e">
        <f>+A400</f>
        <v>#REF!</v>
      </c>
      <c r="B425" s="577"/>
      <c r="C425" s="577"/>
      <c r="D425" s="577"/>
      <c r="E425" s="577"/>
      <c r="F425" s="577"/>
      <c r="G425" s="577"/>
      <c r="H425" s="577"/>
      <c r="I425" s="577"/>
      <c r="J425" s="577"/>
      <c r="K425" s="577"/>
      <c r="L425" s="577"/>
      <c r="M425" s="577"/>
      <c r="N425" s="577"/>
      <c r="O425" s="577"/>
      <c r="P425" s="577"/>
      <c r="Q425" s="577"/>
      <c r="R425" s="577"/>
      <c r="S425" s="577"/>
      <c r="T425" s="577"/>
      <c r="U425" s="577"/>
      <c r="V425" s="577"/>
      <c r="W425" s="577"/>
      <c r="X425" s="577"/>
      <c r="Y425" s="577"/>
      <c r="Z425" s="577"/>
      <c r="AA425" s="577"/>
      <c r="AB425" s="577"/>
      <c r="AC425" s="577"/>
      <c r="AD425" s="577"/>
      <c r="AE425" s="577"/>
      <c r="AF425" s="577"/>
      <c r="AG425" s="577"/>
      <c r="AH425" s="577"/>
      <c r="AI425" s="577"/>
      <c r="AJ425" s="577"/>
      <c r="AK425" s="6"/>
    </row>
    <row r="426" spans="1:37" x14ac:dyDescent="0.2">
      <c r="A426" s="571" t="s">
        <v>216</v>
      </c>
      <c r="B426" s="571"/>
      <c r="C426" s="571"/>
      <c r="D426" s="571"/>
      <c r="E426" s="577" t="str">
        <f>+Datos!B18</f>
        <v>25 dìas</v>
      </c>
      <c r="F426" s="577"/>
      <c r="G426" s="336"/>
      <c r="AK426" s="6"/>
    </row>
    <row r="427" spans="1:37" x14ac:dyDescent="0.2">
      <c r="A427" s="571" t="s">
        <v>217</v>
      </c>
      <c r="B427" s="571"/>
      <c r="C427" s="571"/>
      <c r="D427" s="571"/>
      <c r="E427" s="571"/>
      <c r="F427" s="571"/>
      <c r="G427" s="576">
        <f>+G403</f>
        <v>29</v>
      </c>
      <c r="H427" s="576"/>
      <c r="I427" s="575" t="s">
        <v>203</v>
      </c>
      <c r="J427" s="575"/>
      <c r="K427" s="575"/>
      <c r="L427" s="574" t="str">
        <f>+L403</f>
        <v>30 de julio 2024</v>
      </c>
      <c r="M427" s="574"/>
      <c r="N427" s="574"/>
      <c r="O427" s="574"/>
      <c r="P427" s="574"/>
      <c r="Q427" s="574"/>
      <c r="R427" s="574"/>
      <c r="S427" s="574"/>
      <c r="T427" s="574"/>
      <c r="U427" s="574"/>
      <c r="V427" s="574"/>
      <c r="W427" s="574"/>
      <c r="X427" s="574"/>
      <c r="Y427" s="574"/>
      <c r="Z427" s="574"/>
      <c r="AA427" s="574"/>
      <c r="AB427" s="574"/>
      <c r="AC427" s="574"/>
      <c r="AD427" s="574"/>
      <c r="AE427" s="574"/>
      <c r="AF427" s="574"/>
      <c r="AG427" s="574"/>
      <c r="AH427" s="574"/>
      <c r="AI427" s="574"/>
      <c r="AJ427" s="574"/>
      <c r="AK427" s="6"/>
    </row>
    <row r="428" spans="1:37" x14ac:dyDescent="0.2">
      <c r="A428" s="334" t="s">
        <v>218</v>
      </c>
      <c r="B428" s="334"/>
      <c r="C428" s="334"/>
      <c r="D428" s="334"/>
      <c r="E428" s="334"/>
      <c r="F428" s="576">
        <f>+E404</f>
        <v>12</v>
      </c>
      <c r="G428" s="576"/>
      <c r="H428" s="612" t="s">
        <v>203</v>
      </c>
      <c r="I428" s="612"/>
      <c r="J428" s="612"/>
      <c r="K428" s="574" t="str">
        <f>+J404</f>
        <v>6 de agosto 2024</v>
      </c>
      <c r="L428" s="574"/>
      <c r="M428" s="574"/>
      <c r="N428" s="574"/>
      <c r="O428" s="574"/>
      <c r="P428" s="574"/>
      <c r="Q428" s="574"/>
      <c r="R428" s="574"/>
      <c r="S428" s="574"/>
      <c r="T428" s="574"/>
      <c r="U428" s="574"/>
      <c r="V428" s="574"/>
      <c r="W428" s="574"/>
      <c r="X428" s="574"/>
      <c r="Y428" s="574"/>
      <c r="Z428" s="574"/>
      <c r="AA428" s="574"/>
      <c r="AB428" s="574"/>
      <c r="AC428" s="574"/>
      <c r="AD428" s="574"/>
      <c r="AE428" s="574"/>
      <c r="AF428" s="574"/>
      <c r="AG428" s="574"/>
      <c r="AH428" s="574"/>
      <c r="AI428" s="574"/>
      <c r="AJ428" s="574"/>
      <c r="AK428" s="6"/>
    </row>
    <row r="429" spans="1:37" x14ac:dyDescent="0.2">
      <c r="A429" s="334"/>
      <c r="B429" s="334"/>
      <c r="C429" s="334"/>
      <c r="D429" s="334"/>
      <c r="E429" s="334"/>
      <c r="F429" s="338"/>
      <c r="G429" s="338"/>
      <c r="H429" s="342"/>
      <c r="I429" s="342"/>
      <c r="J429" s="342"/>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6"/>
    </row>
    <row r="430" spans="1:37" x14ac:dyDescent="0.2">
      <c r="A430" s="573" t="s">
        <v>219</v>
      </c>
      <c r="B430" s="573"/>
      <c r="C430" s="573"/>
      <c r="D430" s="573"/>
      <c r="E430" s="573"/>
      <c r="F430" s="573"/>
      <c r="G430" s="573"/>
      <c r="H430" s="573"/>
      <c r="I430" s="577" t="str">
        <f>+A410</f>
        <v>ALICIA MARIA MARIN OCHOA</v>
      </c>
      <c r="J430" s="577"/>
      <c r="K430" s="577"/>
      <c r="L430" s="577"/>
      <c r="M430" s="577"/>
      <c r="N430" s="577"/>
      <c r="O430" s="577"/>
      <c r="P430" s="577"/>
      <c r="Q430" s="577"/>
      <c r="R430" s="577"/>
      <c r="S430" s="577"/>
      <c r="T430" s="577"/>
      <c r="U430" s="577"/>
      <c r="V430" s="577"/>
      <c r="W430" s="577"/>
      <c r="X430" s="577"/>
      <c r="Y430" s="25" t="s">
        <v>220</v>
      </c>
      <c r="AK430" s="6"/>
    </row>
    <row r="431" spans="1:37" x14ac:dyDescent="0.2">
      <c r="A431" s="573" t="s">
        <v>221</v>
      </c>
      <c r="B431" s="573"/>
      <c r="C431" s="573"/>
      <c r="D431" s="573"/>
      <c r="E431" s="573"/>
      <c r="F431" s="573"/>
      <c r="G431" s="595">
        <f>+Datos!B8</f>
        <v>21932473</v>
      </c>
      <c r="H431" s="577"/>
      <c r="I431" s="577"/>
      <c r="J431" s="577"/>
      <c r="K431" s="577"/>
      <c r="L431" s="573" t="s">
        <v>222</v>
      </c>
      <c r="M431" s="573"/>
      <c r="N431" s="573"/>
      <c r="O431" s="573"/>
      <c r="P431" s="573"/>
      <c r="Q431" s="573"/>
      <c r="R431" s="573"/>
      <c r="S431" s="573"/>
      <c r="T431" s="729" t="str">
        <f>+Datos!B9</f>
        <v>Puerto Berrio</v>
      </c>
      <c r="U431" s="577"/>
      <c r="V431" s="577"/>
      <c r="W431" s="577"/>
      <c r="X431" s="577"/>
      <c r="Y431" s="577"/>
      <c r="Z431" s="573" t="s">
        <v>223</v>
      </c>
      <c r="AA431" s="573"/>
      <c r="AB431" s="573"/>
      <c r="AC431" s="573"/>
      <c r="AD431" s="573"/>
      <c r="AE431" s="573"/>
      <c r="AF431" s="573"/>
      <c r="AG431" s="573"/>
      <c r="AH431" s="573"/>
      <c r="AI431" s="573"/>
      <c r="AJ431" s="573"/>
      <c r="AK431" s="6"/>
    </row>
    <row r="432" spans="1:37" x14ac:dyDescent="0.2">
      <c r="A432" s="336" t="s">
        <v>224</v>
      </c>
      <c r="B432" s="336"/>
      <c r="C432" s="336"/>
      <c r="D432" s="336"/>
      <c r="E432" s="336"/>
      <c r="F432" s="336"/>
      <c r="G432" s="336"/>
      <c r="H432" s="577" t="str">
        <f>+N418</f>
        <v>INSTITUCIÓN EDUCATIVA SAN ROBERTO BELARMINO</v>
      </c>
      <c r="I432" s="577"/>
      <c r="J432" s="577"/>
      <c r="K432" s="577"/>
      <c r="L432" s="577"/>
      <c r="M432" s="577"/>
      <c r="N432" s="577"/>
      <c r="O432" s="577"/>
      <c r="P432" s="577"/>
      <c r="Q432" s="577"/>
      <c r="R432" s="577"/>
      <c r="S432" s="577"/>
      <c r="T432" s="577"/>
      <c r="U432" s="577"/>
      <c r="V432" s="25" t="s">
        <v>225</v>
      </c>
      <c r="AF432" s="577" t="str">
        <f>+AE418</f>
        <v>811,040,191-1</v>
      </c>
      <c r="AG432" s="577"/>
      <c r="AH432" s="577"/>
      <c r="AI432" s="577"/>
      <c r="AJ432" s="577"/>
      <c r="AK432" s="6"/>
    </row>
    <row r="433" spans="1:53" ht="25.5" customHeight="1" x14ac:dyDescent="0.2">
      <c r="A433" s="572" t="s">
        <v>226</v>
      </c>
      <c r="B433" s="572"/>
      <c r="C433" s="572"/>
      <c r="D433" s="572"/>
      <c r="E433" s="572"/>
      <c r="F433" s="572"/>
      <c r="G433" s="572"/>
      <c r="H433" s="572"/>
      <c r="I433" s="572"/>
      <c r="J433" s="572"/>
      <c r="K433" s="572"/>
      <c r="L433" s="572"/>
      <c r="M433" s="572"/>
      <c r="N433" s="572"/>
      <c r="O433" s="572"/>
      <c r="P433" s="572"/>
      <c r="Q433" s="572"/>
      <c r="R433" s="572"/>
      <c r="S433" s="572"/>
      <c r="T433" s="572"/>
      <c r="U433" s="572"/>
      <c r="V433" s="572"/>
      <c r="W433" s="572"/>
      <c r="X433" s="572"/>
      <c r="Y433" s="572"/>
      <c r="Z433" s="572"/>
      <c r="AA433" s="572"/>
      <c r="AB433" s="572"/>
      <c r="AC433" s="572"/>
      <c r="AD433" s="572"/>
      <c r="AE433" s="572"/>
      <c r="AF433" s="572"/>
      <c r="AG433" s="572"/>
      <c r="AH433" s="572"/>
      <c r="AI433" s="572"/>
      <c r="AJ433" s="572"/>
      <c r="AK433" s="6"/>
    </row>
    <row r="434" spans="1:53" x14ac:dyDescent="0.2">
      <c r="A434" s="573" t="s">
        <v>227</v>
      </c>
      <c r="B434" s="573"/>
      <c r="C434" s="573"/>
      <c r="D434" s="573"/>
      <c r="E434" s="573"/>
      <c r="F434" s="573"/>
      <c r="G434" s="573"/>
      <c r="H434" s="573"/>
      <c r="I434" s="573"/>
      <c r="J434" s="573"/>
      <c r="K434" s="573"/>
      <c r="L434" s="573"/>
      <c r="M434" s="573"/>
      <c r="N434" s="573"/>
      <c r="O434" s="573"/>
      <c r="P434" s="573"/>
      <c r="Q434" s="573"/>
      <c r="R434" s="573"/>
      <c r="S434" s="573"/>
      <c r="T434" s="573"/>
      <c r="U434" s="573"/>
      <c r="V434" s="573"/>
      <c r="W434" s="573"/>
      <c r="X434" s="573"/>
      <c r="Y434" s="573"/>
      <c r="Z434" s="577" t="str">
        <f>+Datos!E65</f>
        <v>JUAN CARLOS HURTADO JARAMILLO</v>
      </c>
      <c r="AA434" s="577"/>
      <c r="AB434" s="577"/>
      <c r="AC434" s="577"/>
      <c r="AD434" s="577"/>
      <c r="AE434" s="577"/>
      <c r="AF434" s="577"/>
      <c r="AG434" s="577"/>
      <c r="AH434" s="577"/>
      <c r="AI434" s="577"/>
      <c r="AJ434" s="577"/>
      <c r="AK434" s="6"/>
      <c r="AM434" s="40"/>
      <c r="AN434" s="29"/>
      <c r="AO434" s="29"/>
      <c r="AP434" s="29"/>
      <c r="AQ434" s="29"/>
      <c r="AR434" s="29"/>
      <c r="AS434" s="29"/>
      <c r="AT434" s="29"/>
      <c r="AU434" s="29"/>
      <c r="AV434" s="29"/>
      <c r="AW434" s="29"/>
      <c r="AX434" s="29"/>
      <c r="AY434" s="29"/>
      <c r="AZ434" s="29"/>
      <c r="BA434" s="29"/>
    </row>
    <row r="435" spans="1:53" x14ac:dyDescent="0.2">
      <c r="A435" s="573" t="s">
        <v>228</v>
      </c>
      <c r="B435" s="573"/>
      <c r="C435" s="573"/>
      <c r="D435" s="573"/>
      <c r="E435" s="573"/>
      <c r="F435" s="573"/>
      <c r="G435" s="573"/>
      <c r="H435" s="573"/>
      <c r="I435" s="577">
        <f>+Datos!E66</f>
        <v>70565905</v>
      </c>
      <c r="J435" s="577"/>
      <c r="K435" s="577"/>
      <c r="L435" s="577"/>
      <c r="M435" s="577"/>
      <c r="N435" s="573" t="s">
        <v>229</v>
      </c>
      <c r="O435" s="573"/>
      <c r="P435" s="573"/>
      <c r="Q435" s="573"/>
      <c r="R435" s="573"/>
      <c r="S435" s="573"/>
      <c r="T435" s="577" t="str">
        <f>+F420</f>
        <v>VIVERO FLORECER S.A.S</v>
      </c>
      <c r="U435" s="577"/>
      <c r="V435" s="577"/>
      <c r="W435" s="577"/>
      <c r="X435" s="577"/>
      <c r="Y435" s="577"/>
      <c r="Z435" s="577"/>
      <c r="AA435" s="577"/>
      <c r="AB435" s="577"/>
      <c r="AC435" s="577"/>
      <c r="AD435" s="577"/>
      <c r="AE435" s="577"/>
      <c r="AF435" s="577"/>
      <c r="AG435" s="591" t="s">
        <v>230</v>
      </c>
      <c r="AH435" s="591"/>
      <c r="AI435" s="591"/>
      <c r="AJ435" s="591"/>
      <c r="AK435" s="6"/>
      <c r="AM435" s="40"/>
    </row>
    <row r="436" spans="1:53" x14ac:dyDescent="0.2">
      <c r="A436" s="591" t="s">
        <v>231</v>
      </c>
      <c r="B436" s="591"/>
      <c r="C436" s="591"/>
      <c r="D436" s="591"/>
      <c r="E436" s="577" t="str">
        <f>+C421</f>
        <v>900713950-7</v>
      </c>
      <c r="F436" s="577"/>
      <c r="G436" s="577"/>
      <c r="H436" s="577"/>
      <c r="I436" s="731" t="s">
        <v>232</v>
      </c>
      <c r="J436" s="731"/>
      <c r="K436" s="731"/>
      <c r="L436" s="731"/>
      <c r="M436" s="731"/>
      <c r="N436" s="731"/>
      <c r="O436" s="731"/>
      <c r="P436" s="731"/>
      <c r="Q436" s="731"/>
      <c r="R436" s="731"/>
      <c r="S436" s="731"/>
      <c r="T436" s="731"/>
      <c r="U436" s="731"/>
      <c r="V436" s="731"/>
      <c r="W436" s="731"/>
      <c r="X436" s="731"/>
      <c r="Y436" s="731"/>
      <c r="Z436" s="731"/>
      <c r="AA436" s="731"/>
      <c r="AB436" s="731"/>
      <c r="AC436" s="731"/>
      <c r="AD436" s="731"/>
      <c r="AE436" s="731"/>
      <c r="AF436" s="731"/>
      <c r="AG436" s="731"/>
      <c r="AH436" s="731"/>
      <c r="AI436" s="731"/>
      <c r="AJ436" s="731"/>
      <c r="AK436" s="6"/>
      <c r="AM436" s="40"/>
    </row>
    <row r="437" spans="1:53" ht="25.5" customHeight="1" x14ac:dyDescent="0.2">
      <c r="A437" s="572" t="s">
        <v>233</v>
      </c>
      <c r="B437" s="572"/>
      <c r="C437" s="572"/>
      <c r="D437" s="572"/>
      <c r="E437" s="572"/>
      <c r="F437" s="572"/>
      <c r="G437" s="572"/>
      <c r="H437" s="572"/>
      <c r="I437" s="572"/>
      <c r="J437" s="572"/>
      <c r="K437" s="572"/>
      <c r="L437" s="572"/>
      <c r="M437" s="572"/>
      <c r="N437" s="572"/>
      <c r="O437" s="572"/>
      <c r="P437" s="572"/>
      <c r="Q437" s="572"/>
      <c r="R437" s="572"/>
      <c r="S437" s="572"/>
      <c r="T437" s="572"/>
      <c r="U437" s="572"/>
      <c r="V437" s="572"/>
      <c r="W437" s="572"/>
      <c r="X437" s="572"/>
      <c r="Y437" s="572"/>
      <c r="Z437" s="572"/>
      <c r="AA437" s="572"/>
      <c r="AB437" s="572"/>
      <c r="AC437" s="572"/>
      <c r="AD437" s="572"/>
      <c r="AE437" s="572"/>
      <c r="AF437" s="572"/>
      <c r="AG437" s="572"/>
      <c r="AH437" s="572"/>
      <c r="AI437" s="572"/>
      <c r="AJ437" s="572"/>
      <c r="AK437" s="6"/>
    </row>
    <row r="438" spans="1:53" ht="26.25" customHeight="1" x14ac:dyDescent="0.2">
      <c r="A438" s="572" t="s">
        <v>234</v>
      </c>
      <c r="B438" s="572"/>
      <c r="C438" s="572"/>
      <c r="D438" s="572"/>
      <c r="E438" s="572"/>
      <c r="F438" s="572"/>
      <c r="G438" s="572"/>
      <c r="H438" s="572"/>
      <c r="I438" s="572"/>
      <c r="J438" s="572"/>
      <c r="K438" s="572"/>
      <c r="L438" s="572"/>
      <c r="M438" s="572"/>
      <c r="N438" s="572"/>
      <c r="O438" s="572"/>
      <c r="P438" s="572"/>
      <c r="Q438" s="572"/>
      <c r="R438" s="572"/>
      <c r="S438" s="572"/>
      <c r="T438" s="572"/>
      <c r="U438" s="572"/>
      <c r="V438" s="572"/>
      <c r="W438" s="572"/>
      <c r="X438" s="572"/>
      <c r="Y438" s="572"/>
      <c r="Z438" s="572"/>
      <c r="AA438" s="572"/>
      <c r="AB438" s="572"/>
      <c r="AC438" s="572"/>
      <c r="AD438" s="572"/>
      <c r="AE438" s="572"/>
      <c r="AF438" s="572"/>
      <c r="AG438" s="572"/>
      <c r="AH438" s="572"/>
      <c r="AI438" s="572"/>
      <c r="AJ438" s="572"/>
      <c r="AK438" s="6"/>
    </row>
    <row r="439" spans="1:53" ht="38.25" customHeight="1" x14ac:dyDescent="0.2">
      <c r="A439" s="572" t="s">
        <v>235</v>
      </c>
      <c r="B439" s="572"/>
      <c r="C439" s="572"/>
      <c r="D439" s="572"/>
      <c r="E439" s="572"/>
      <c r="F439" s="572"/>
      <c r="G439" s="572"/>
      <c r="H439" s="572"/>
      <c r="I439" s="572"/>
      <c r="J439" s="572"/>
      <c r="K439" s="572"/>
      <c r="L439" s="572"/>
      <c r="M439" s="572"/>
      <c r="N439" s="572"/>
      <c r="O439" s="572"/>
      <c r="P439" s="572"/>
      <c r="Q439" s="572"/>
      <c r="R439" s="572"/>
      <c r="S439" s="572"/>
      <c r="T439" s="572"/>
      <c r="U439" s="572"/>
      <c r="V439" s="572"/>
      <c r="W439" s="572"/>
      <c r="X439" s="572"/>
      <c r="Y439" s="572"/>
      <c r="Z439" s="572"/>
      <c r="AA439" s="572"/>
      <c r="AB439" s="572"/>
      <c r="AC439" s="572"/>
      <c r="AD439" s="572"/>
      <c r="AE439" s="572"/>
      <c r="AF439" s="572"/>
      <c r="AG439" s="572"/>
      <c r="AH439" s="572"/>
      <c r="AI439" s="572"/>
      <c r="AJ439" s="572"/>
      <c r="AK439" s="6"/>
    </row>
    <row r="440" spans="1:53" ht="39.75" customHeight="1" x14ac:dyDescent="0.2">
      <c r="A440" s="572" t="s">
        <v>236</v>
      </c>
      <c r="B440" s="572"/>
      <c r="C440" s="572"/>
      <c r="D440" s="572"/>
      <c r="E440" s="572"/>
      <c r="F440" s="572"/>
      <c r="G440" s="572"/>
      <c r="H440" s="572"/>
      <c r="I440" s="572"/>
      <c r="J440" s="572"/>
      <c r="K440" s="572"/>
      <c r="L440" s="572"/>
      <c r="M440" s="572"/>
      <c r="N440" s="572"/>
      <c r="O440" s="572"/>
      <c r="P440" s="572"/>
      <c r="Q440" s="572"/>
      <c r="R440" s="572"/>
      <c r="S440" s="572"/>
      <c r="T440" s="572"/>
      <c r="U440" s="572"/>
      <c r="V440" s="572"/>
      <c r="W440" s="572"/>
      <c r="X440" s="572"/>
      <c r="Y440" s="572"/>
      <c r="Z440" s="572"/>
      <c r="AA440" s="572"/>
      <c r="AB440" s="572"/>
      <c r="AC440" s="572"/>
      <c r="AD440" s="572"/>
      <c r="AE440" s="572"/>
      <c r="AF440" s="572"/>
      <c r="AG440" s="572"/>
      <c r="AH440" s="572"/>
      <c r="AI440" s="572"/>
      <c r="AJ440" s="572"/>
      <c r="AK440" s="6"/>
    </row>
    <row r="441" spans="1:53" ht="39" customHeight="1" x14ac:dyDescent="0.2">
      <c r="A441" s="572" t="s">
        <v>237</v>
      </c>
      <c r="B441" s="572"/>
      <c r="C441" s="572"/>
      <c r="D441" s="572"/>
      <c r="E441" s="572"/>
      <c r="F441" s="572"/>
      <c r="G441" s="572"/>
      <c r="H441" s="572"/>
      <c r="I441" s="572"/>
      <c r="J441" s="572"/>
      <c r="K441" s="572"/>
      <c r="L441" s="572"/>
      <c r="M441" s="572"/>
      <c r="N441" s="572"/>
      <c r="O441" s="572"/>
      <c r="P441" s="572"/>
      <c r="Q441" s="572"/>
      <c r="R441" s="572"/>
      <c r="S441" s="572"/>
      <c r="T441" s="572"/>
      <c r="U441" s="572"/>
      <c r="V441" s="572"/>
      <c r="W441" s="572"/>
      <c r="X441" s="572"/>
      <c r="Y441" s="572"/>
      <c r="Z441" s="572"/>
      <c r="AA441" s="572"/>
      <c r="AB441" s="572"/>
      <c r="AC441" s="572"/>
      <c r="AD441" s="572"/>
      <c r="AE441" s="572"/>
      <c r="AF441" s="572"/>
      <c r="AG441" s="572"/>
      <c r="AH441" s="572"/>
      <c r="AI441" s="572"/>
      <c r="AJ441" s="572"/>
      <c r="AK441" s="6"/>
    </row>
    <row r="442" spans="1:53" ht="36.75" customHeight="1" x14ac:dyDescent="0.2">
      <c r="A442" s="572" t="s">
        <v>238</v>
      </c>
      <c r="B442" s="572"/>
      <c r="C442" s="572"/>
      <c r="D442" s="572"/>
      <c r="E442" s="572"/>
      <c r="F442" s="572"/>
      <c r="G442" s="572"/>
      <c r="H442" s="572"/>
      <c r="I442" s="572"/>
      <c r="J442" s="572"/>
      <c r="K442" s="572"/>
      <c r="L442" s="572"/>
      <c r="M442" s="572"/>
      <c r="N442" s="572"/>
      <c r="O442" s="572"/>
      <c r="P442" s="572"/>
      <c r="Q442" s="572"/>
      <c r="R442" s="572"/>
      <c r="S442" s="572"/>
      <c r="T442" s="572"/>
      <c r="U442" s="572"/>
      <c r="V442" s="572"/>
      <c r="W442" s="572"/>
      <c r="X442" s="572"/>
      <c r="Y442" s="572"/>
      <c r="Z442" s="572"/>
      <c r="AA442" s="572"/>
      <c r="AB442" s="572"/>
      <c r="AC442" s="572"/>
      <c r="AD442" s="572"/>
      <c r="AE442" s="572"/>
      <c r="AF442" s="572"/>
      <c r="AG442" s="572"/>
      <c r="AH442" s="572"/>
      <c r="AI442" s="572"/>
      <c r="AJ442" s="572"/>
      <c r="AK442" s="6"/>
    </row>
    <row r="443" spans="1:53" x14ac:dyDescent="0.2">
      <c r="A443" s="336"/>
      <c r="B443" s="336"/>
      <c r="C443" s="336"/>
      <c r="D443" s="336"/>
      <c r="E443" s="336"/>
      <c r="F443" s="336"/>
      <c r="G443" s="336"/>
      <c r="AK443" s="6"/>
    </row>
    <row r="444" spans="1:53" ht="12.75" customHeight="1" x14ac:dyDescent="0.2">
      <c r="A444" s="593" t="s">
        <v>239</v>
      </c>
      <c r="B444" s="593"/>
      <c r="C444" s="593"/>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c r="AA444" s="593"/>
      <c r="AB444" s="593"/>
      <c r="AC444" s="593"/>
      <c r="AD444" s="593"/>
      <c r="AE444" s="593"/>
      <c r="AF444" s="593"/>
      <c r="AG444" s="593"/>
      <c r="AH444" s="593"/>
      <c r="AI444" s="593"/>
      <c r="AJ444" s="593"/>
      <c r="AK444" s="6"/>
    </row>
    <row r="445" spans="1:53" x14ac:dyDescent="0.2">
      <c r="A445" s="608" t="str">
        <f>+A423</f>
        <v xml:space="preserve">Adquisición de implementos e insumos para la huerta escolar y los jardines internos de la institucióno y lombrices para proyecto de Media Tècnica: Monitoreo Ambiental. </v>
      </c>
      <c r="B445" s="608"/>
      <c r="C445" s="608"/>
      <c r="D445" s="608"/>
      <c r="E445" s="608"/>
      <c r="F445" s="608"/>
      <c r="G445" s="608"/>
      <c r="H445" s="608"/>
      <c r="I445" s="608"/>
      <c r="J445" s="608"/>
      <c r="K445" s="608"/>
      <c r="L445" s="608"/>
      <c r="M445" s="608"/>
      <c r="N445" s="608"/>
      <c r="O445" s="608"/>
      <c r="P445" s="608"/>
      <c r="Q445" s="608"/>
      <c r="R445" s="608"/>
      <c r="S445" s="608"/>
      <c r="T445" s="608"/>
      <c r="U445" s="608"/>
      <c r="V445" s="608"/>
      <c r="W445" s="608"/>
      <c r="X445" s="608"/>
      <c r="Y445" s="608"/>
      <c r="Z445" s="608"/>
      <c r="AA445" s="608"/>
      <c r="AB445" s="608"/>
      <c r="AC445" s="608"/>
      <c r="AD445" s="608"/>
      <c r="AE445" s="608"/>
      <c r="AF445" s="608"/>
      <c r="AG445" s="608"/>
      <c r="AH445" s="608"/>
      <c r="AI445" s="608"/>
      <c r="AJ445" s="608"/>
      <c r="AK445" s="6"/>
    </row>
    <row r="446" spans="1:53" x14ac:dyDescent="0.2">
      <c r="A446" s="334"/>
      <c r="B446" s="336"/>
      <c r="C446" s="336"/>
      <c r="D446" s="336"/>
      <c r="E446" s="336"/>
      <c r="F446" s="336"/>
      <c r="G446" s="336"/>
      <c r="AK446" s="6"/>
    </row>
    <row r="447" spans="1:53" x14ac:dyDescent="0.2">
      <c r="A447" s="334" t="s">
        <v>240</v>
      </c>
      <c r="B447" s="336"/>
      <c r="C447" s="336"/>
      <c r="D447" s="336"/>
      <c r="E447" s="336"/>
      <c r="F447" s="336"/>
      <c r="G447" s="336"/>
      <c r="AK447" s="6"/>
    </row>
    <row r="448" spans="1:53" x14ac:dyDescent="0.2">
      <c r="A448" s="608" t="str">
        <f>+Datos!B17</f>
        <v>Este proceso contempla la contratación para la adquisición de implementos e insumos para la huerta escolar y los jardines internos de la institución y lombrices para proyecto de Monitoreo Ambiental,  el cual hace parte de la cátedras obligatorias dentro del currículo.  , como herramienta que ayude a mejorar la atención de las necesidades de salubridad, higiene y seguridad de nuestra comunidad educativa.  El proponente deberá contar con los medios necesarios para la prestación del objeto de este proceso contractual, bajo condiciones de seguridad, calidad y garantía del producto en las fechas indicadas. La entrega del producto se realizará en las instalaciones de la Institución Educativa, por parte del contratista quien asumirá toda la responsabilidad del proyecto a ejecutar y entregará a satisfacción al finalizar los insumos requeridos.</v>
      </c>
      <c r="B448" s="608"/>
      <c r="C448" s="608"/>
      <c r="D448" s="608"/>
      <c r="E448" s="608"/>
      <c r="F448" s="608"/>
      <c r="G448" s="608"/>
      <c r="H448" s="608"/>
      <c r="I448" s="608"/>
      <c r="J448" s="608"/>
      <c r="K448" s="608"/>
      <c r="L448" s="608"/>
      <c r="M448" s="608"/>
      <c r="N448" s="608"/>
      <c r="O448" s="608"/>
      <c r="P448" s="608"/>
      <c r="Q448" s="608"/>
      <c r="R448" s="608"/>
      <c r="S448" s="608"/>
      <c r="T448" s="608"/>
      <c r="U448" s="608"/>
      <c r="V448" s="608"/>
      <c r="W448" s="608"/>
      <c r="X448" s="608"/>
      <c r="Y448" s="608"/>
      <c r="Z448" s="608"/>
      <c r="AA448" s="608"/>
      <c r="AB448" s="608"/>
      <c r="AC448" s="608"/>
      <c r="AD448" s="608"/>
      <c r="AE448" s="608"/>
      <c r="AF448" s="608"/>
      <c r="AG448" s="608"/>
      <c r="AH448" s="608"/>
      <c r="AI448" s="608"/>
      <c r="AJ448" s="608"/>
      <c r="AK448" s="6"/>
    </row>
    <row r="449" spans="1:37" ht="51" customHeight="1" x14ac:dyDescent="0.2">
      <c r="A449" s="593" t="s">
        <v>241</v>
      </c>
      <c r="B449" s="593"/>
      <c r="C449" s="593"/>
      <c r="D449" s="593"/>
      <c r="E449" s="593"/>
      <c r="F449" s="593"/>
      <c r="G449" s="593"/>
      <c r="H449" s="593"/>
      <c r="I449" s="593"/>
      <c r="J449" s="593"/>
      <c r="K449" s="593"/>
      <c r="L449" s="593"/>
      <c r="M449" s="593"/>
      <c r="N449" s="593"/>
      <c r="O449" s="593"/>
      <c r="P449" s="593"/>
      <c r="Q449" s="593"/>
      <c r="R449" s="593"/>
      <c r="S449" s="593"/>
      <c r="T449" s="593"/>
      <c r="U449" s="593"/>
      <c r="V449" s="593"/>
      <c r="W449" s="593"/>
      <c r="X449" s="593"/>
      <c r="Y449" s="593"/>
      <c r="Z449" s="593"/>
      <c r="AA449" s="593"/>
      <c r="AB449" s="593"/>
      <c r="AC449" s="593"/>
      <c r="AD449" s="593"/>
      <c r="AE449" s="593"/>
      <c r="AF449" s="593"/>
      <c r="AG449" s="593"/>
      <c r="AH449" s="593"/>
      <c r="AI449" s="593"/>
      <c r="AJ449" s="593"/>
      <c r="AK449" s="6"/>
    </row>
    <row r="450" spans="1:37" ht="13.5" x14ac:dyDescent="0.2">
      <c r="A450" s="36"/>
      <c r="B450" s="336"/>
      <c r="C450" s="336"/>
      <c r="D450" s="336"/>
      <c r="E450" s="336"/>
      <c r="F450" s="336"/>
      <c r="G450" s="336"/>
      <c r="AK450" s="6"/>
    </row>
    <row r="451" spans="1:37" ht="37.5" customHeight="1" x14ac:dyDescent="0.2">
      <c r="A451" s="593" t="s">
        <v>242</v>
      </c>
      <c r="B451" s="593"/>
      <c r="C451" s="593"/>
      <c r="D451" s="593"/>
      <c r="E451" s="593"/>
      <c r="F451" s="593"/>
      <c r="G451" s="593"/>
      <c r="H451" s="593"/>
      <c r="I451" s="593"/>
      <c r="J451" s="593"/>
      <c r="K451" s="593"/>
      <c r="L451" s="593"/>
      <c r="M451" s="593"/>
      <c r="N451" s="593"/>
      <c r="O451" s="593"/>
      <c r="P451" s="593"/>
      <c r="Q451" s="593"/>
      <c r="R451" s="593"/>
      <c r="S451" s="593"/>
      <c r="T451" s="593"/>
      <c r="U451" s="593"/>
      <c r="V451" s="593"/>
      <c r="W451" s="593"/>
      <c r="X451" s="593"/>
      <c r="Y451" s="593"/>
      <c r="Z451" s="593"/>
      <c r="AA451" s="593"/>
      <c r="AB451" s="593"/>
      <c r="AC451" s="593"/>
      <c r="AD451" s="593"/>
      <c r="AE451" s="593"/>
      <c r="AF451" s="593"/>
      <c r="AG451" s="593"/>
      <c r="AH451" s="593"/>
      <c r="AI451" s="593"/>
      <c r="AJ451" s="593"/>
      <c r="AK451" s="6"/>
    </row>
    <row r="452" spans="1:37" x14ac:dyDescent="0.2">
      <c r="A452" s="334"/>
      <c r="B452" s="336"/>
      <c r="C452" s="336"/>
      <c r="D452" s="336"/>
      <c r="E452" s="336"/>
      <c r="F452" s="336"/>
      <c r="G452" s="336"/>
      <c r="AK452" s="6"/>
    </row>
    <row r="453" spans="1:37" ht="12.75" customHeight="1" x14ac:dyDescent="0.2">
      <c r="A453" s="593" t="s">
        <v>243</v>
      </c>
      <c r="B453" s="593"/>
      <c r="C453" s="593"/>
      <c r="D453" s="593"/>
      <c r="E453" s="593"/>
      <c r="F453" s="593"/>
      <c r="G453" s="593"/>
      <c r="H453" s="593"/>
      <c r="I453" s="593"/>
      <c r="J453" s="593"/>
      <c r="K453" s="593"/>
      <c r="L453" s="593"/>
      <c r="M453" s="593"/>
      <c r="N453" s="593"/>
      <c r="O453" s="593"/>
      <c r="P453" s="593"/>
      <c r="Q453" s="593"/>
      <c r="R453" s="593"/>
      <c r="S453" s="593"/>
      <c r="T453" s="593"/>
      <c r="U453" s="593"/>
      <c r="V453" s="593"/>
      <c r="W453" s="593"/>
      <c r="X453" s="593"/>
      <c r="Y453" s="593"/>
      <c r="Z453" s="593"/>
      <c r="AA453" s="593"/>
      <c r="AB453" s="593"/>
      <c r="AC453" s="593"/>
      <c r="AD453" s="593"/>
      <c r="AE453" s="593"/>
      <c r="AF453" s="593"/>
      <c r="AG453" s="593"/>
      <c r="AH453" s="593"/>
      <c r="AI453" s="593"/>
      <c r="AJ453" s="593"/>
      <c r="AK453" s="6"/>
    </row>
    <row r="454" spans="1:37" x14ac:dyDescent="0.2">
      <c r="A454" s="595">
        <f>+E399</f>
        <v>604450</v>
      </c>
      <c r="B454" s="595"/>
      <c r="C454" s="595"/>
      <c r="D454" s="595"/>
      <c r="E454" s="595"/>
      <c r="F454" s="595"/>
      <c r="G454" s="595"/>
      <c r="H454" s="595"/>
      <c r="I454" s="595"/>
      <c r="J454" s="595"/>
      <c r="K454" s="595"/>
      <c r="L454" s="595"/>
      <c r="M454" s="595"/>
      <c r="N454" s="595"/>
      <c r="O454" s="595"/>
      <c r="P454" s="595"/>
      <c r="Q454" s="25" t="s">
        <v>244</v>
      </c>
      <c r="AK454" s="6"/>
    </row>
    <row r="455" spans="1:37" ht="25.5" customHeight="1" x14ac:dyDescent="0.2">
      <c r="A455" s="572" t="s">
        <v>245</v>
      </c>
      <c r="B455" s="572"/>
      <c r="C455" s="572"/>
      <c r="D455" s="572"/>
      <c r="E455" s="572"/>
      <c r="F455" s="572"/>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E455" s="572"/>
      <c r="AF455" s="572"/>
      <c r="AG455" s="572"/>
      <c r="AH455" s="572"/>
      <c r="AI455" s="572"/>
      <c r="AJ455" s="572"/>
      <c r="AK455" s="6"/>
    </row>
    <row r="456" spans="1:37" ht="12.75" customHeight="1" x14ac:dyDescent="0.2">
      <c r="A456" s="610" t="s">
        <v>246</v>
      </c>
      <c r="B456" s="610"/>
      <c r="C456" s="610"/>
      <c r="D456" s="610"/>
      <c r="E456" s="610"/>
      <c r="F456" s="610"/>
      <c r="G456" s="610"/>
      <c r="H456" s="610"/>
      <c r="I456" s="610"/>
      <c r="J456" s="610"/>
      <c r="K456" s="610"/>
      <c r="L456" s="610"/>
      <c r="M456" s="610"/>
      <c r="N456" s="610"/>
      <c r="O456" s="610"/>
      <c r="P456" s="610"/>
      <c r="Q456" s="610"/>
      <c r="R456" s="610"/>
      <c r="S456" s="610"/>
      <c r="T456" s="610"/>
      <c r="U456" s="610"/>
      <c r="V456" s="610"/>
      <c r="W456" s="610"/>
      <c r="X456" s="610"/>
      <c r="Y456" s="610"/>
      <c r="Z456" s="610"/>
      <c r="AA456" s="610"/>
      <c r="AB456" s="610"/>
      <c r="AC456" s="610"/>
      <c r="AD456" s="610"/>
      <c r="AE456" s="610"/>
      <c r="AF456" s="610"/>
      <c r="AG456" s="610"/>
      <c r="AH456" s="610"/>
      <c r="AI456" s="610"/>
      <c r="AJ456" s="610"/>
      <c r="AK456" s="6"/>
    </row>
    <row r="457" spans="1:37" x14ac:dyDescent="0.2">
      <c r="A457" s="573" t="s">
        <v>247</v>
      </c>
      <c r="B457" s="573"/>
      <c r="C457" s="573"/>
      <c r="D457" s="573"/>
      <c r="E457" s="573"/>
      <c r="F457" s="573"/>
      <c r="G457" s="573"/>
      <c r="H457" s="573"/>
      <c r="I457" s="573"/>
      <c r="J457" s="573"/>
      <c r="K457" s="573"/>
      <c r="L457" s="573"/>
      <c r="M457" s="573"/>
      <c r="N457" s="573"/>
      <c r="O457" s="573"/>
      <c r="P457" s="573"/>
      <c r="Q457" s="573"/>
      <c r="R457" s="573"/>
      <c r="S457" s="573"/>
      <c r="T457" s="573"/>
      <c r="U457" s="609" t="str">
        <f>+E426</f>
        <v>25 dìas</v>
      </c>
      <c r="V457" s="609"/>
      <c r="W457" s="25" t="s">
        <v>248</v>
      </c>
      <c r="AK457" s="6"/>
    </row>
    <row r="458" spans="1:37" ht="25.5" customHeight="1" x14ac:dyDescent="0.2">
      <c r="A458" s="572" t="s">
        <v>249</v>
      </c>
      <c r="B458" s="572"/>
      <c r="C458" s="572"/>
      <c r="D458" s="572"/>
      <c r="E458" s="572"/>
      <c r="F458" s="572"/>
      <c r="G458" s="572"/>
      <c r="H458" s="572"/>
      <c r="I458" s="572"/>
      <c r="J458" s="572"/>
      <c r="K458" s="572"/>
      <c r="L458" s="572"/>
      <c r="M458" s="572"/>
      <c r="N458" s="572"/>
      <c r="O458" s="572"/>
      <c r="P458" s="572"/>
      <c r="Q458" s="572"/>
      <c r="R458" s="572"/>
      <c r="S458" s="572"/>
      <c r="T458" s="572"/>
      <c r="U458" s="572"/>
      <c r="V458" s="572"/>
      <c r="W458" s="572"/>
      <c r="X458" s="572"/>
      <c r="Y458" s="572"/>
      <c r="Z458" s="572"/>
      <c r="AA458" s="572"/>
      <c r="AB458" s="572"/>
      <c r="AC458" s="572"/>
      <c r="AD458" s="572"/>
      <c r="AE458" s="572"/>
      <c r="AF458" s="572"/>
      <c r="AG458" s="572"/>
      <c r="AH458" s="572"/>
      <c r="AI458" s="572"/>
      <c r="AJ458" s="572"/>
      <c r="AK458" s="6"/>
    </row>
    <row r="459" spans="1:37" x14ac:dyDescent="0.2">
      <c r="A459" s="25"/>
      <c r="AK459" s="6"/>
    </row>
    <row r="460" spans="1:37" ht="25.5" customHeight="1" x14ac:dyDescent="0.2">
      <c r="A460" s="572" t="s">
        <v>250</v>
      </c>
      <c r="B460" s="572"/>
      <c r="C460" s="572"/>
      <c r="D460" s="572"/>
      <c r="E460" s="572"/>
      <c r="F460" s="572"/>
      <c r="G460" s="572"/>
      <c r="H460" s="572"/>
      <c r="I460" s="572"/>
      <c r="J460" s="572"/>
      <c r="K460" s="572"/>
      <c r="L460" s="572"/>
      <c r="M460" s="572"/>
      <c r="N460" s="572"/>
      <c r="O460" s="572"/>
      <c r="P460" s="572"/>
      <c r="Q460" s="572"/>
      <c r="R460" s="572"/>
      <c r="S460" s="572"/>
      <c r="T460" s="572"/>
      <c r="U460" s="572"/>
      <c r="V460" s="572"/>
      <c r="W460" s="572"/>
      <c r="X460" s="572"/>
      <c r="Y460" s="572"/>
      <c r="Z460" s="572"/>
      <c r="AA460" s="572"/>
      <c r="AB460" s="572"/>
      <c r="AC460" s="572"/>
      <c r="AD460" s="572"/>
      <c r="AE460" s="572"/>
      <c r="AF460" s="572"/>
      <c r="AG460" s="572"/>
      <c r="AH460" s="572"/>
      <c r="AI460" s="572"/>
      <c r="AJ460" s="572"/>
      <c r="AK460" s="6"/>
    </row>
    <row r="461" spans="1:37" x14ac:dyDescent="0.2">
      <c r="A461" s="25"/>
      <c r="AK461" s="6"/>
    </row>
    <row r="462" spans="1:37" ht="39" customHeight="1" x14ac:dyDescent="0.2">
      <c r="A462" s="593" t="s">
        <v>251</v>
      </c>
      <c r="B462" s="593"/>
      <c r="C462" s="593"/>
      <c r="D462" s="593"/>
      <c r="E462" s="593"/>
      <c r="F462" s="593"/>
      <c r="G462" s="593"/>
      <c r="H462" s="593"/>
      <c r="I462" s="593"/>
      <c r="J462" s="593"/>
      <c r="K462" s="593"/>
      <c r="L462" s="593"/>
      <c r="M462" s="593"/>
      <c r="N462" s="593"/>
      <c r="O462" s="593"/>
      <c r="P462" s="593"/>
      <c r="Q462" s="593"/>
      <c r="R462" s="593"/>
      <c r="S462" s="593"/>
      <c r="T462" s="593"/>
      <c r="U462" s="593"/>
      <c r="V462" s="593"/>
      <c r="W462" s="593"/>
      <c r="X462" s="593"/>
      <c r="Y462" s="593"/>
      <c r="Z462" s="593"/>
      <c r="AA462" s="593"/>
      <c r="AB462" s="593"/>
      <c r="AC462" s="593"/>
      <c r="AD462" s="593"/>
      <c r="AE462" s="593"/>
      <c r="AF462" s="593"/>
      <c r="AG462" s="593"/>
      <c r="AH462" s="593"/>
      <c r="AI462" s="593"/>
      <c r="AJ462" s="593"/>
      <c r="AK462" s="6"/>
    </row>
    <row r="463" spans="1:37" x14ac:dyDescent="0.2">
      <c r="A463" s="334"/>
      <c r="B463" s="336"/>
      <c r="C463" s="336"/>
      <c r="D463" s="336"/>
      <c r="E463" s="336"/>
      <c r="F463" s="336"/>
      <c r="G463" s="336"/>
      <c r="AK463" s="6"/>
    </row>
    <row r="464" spans="1:37" ht="36" customHeight="1" x14ac:dyDescent="0.2">
      <c r="A464" s="593" t="s">
        <v>252</v>
      </c>
      <c r="B464" s="593"/>
      <c r="C464" s="593"/>
      <c r="D464" s="593"/>
      <c r="E464" s="593"/>
      <c r="F464" s="593"/>
      <c r="G464" s="593"/>
      <c r="H464" s="593"/>
      <c r="I464" s="593"/>
      <c r="J464" s="593"/>
      <c r="K464" s="593"/>
      <c r="L464" s="593"/>
      <c r="M464" s="593"/>
      <c r="N464" s="593"/>
      <c r="O464" s="593"/>
      <c r="P464" s="593"/>
      <c r="Q464" s="593"/>
      <c r="R464" s="593"/>
      <c r="S464" s="593"/>
      <c r="T464" s="593"/>
      <c r="U464" s="593"/>
      <c r="V464" s="593"/>
      <c r="W464" s="593"/>
      <c r="X464" s="593"/>
      <c r="Y464" s="593"/>
      <c r="Z464" s="593"/>
      <c r="AA464" s="593"/>
      <c r="AB464" s="593"/>
      <c r="AC464" s="593"/>
      <c r="AD464" s="593"/>
      <c r="AE464" s="593"/>
      <c r="AF464" s="593"/>
      <c r="AG464" s="593"/>
      <c r="AH464" s="593"/>
      <c r="AI464" s="593"/>
      <c r="AJ464" s="593"/>
      <c r="AK464" s="6"/>
    </row>
    <row r="465" spans="1:37" x14ac:dyDescent="0.2">
      <c r="A465" s="336"/>
      <c r="B465" s="336"/>
      <c r="C465" s="336"/>
      <c r="D465" s="336"/>
      <c r="E465" s="336"/>
      <c r="F465" s="336"/>
      <c r="G465" s="336"/>
      <c r="AK465" s="6"/>
    </row>
    <row r="466" spans="1:37" ht="49.5" customHeight="1" x14ac:dyDescent="0.2">
      <c r="A466" s="593" t="s">
        <v>253</v>
      </c>
      <c r="B466" s="593"/>
      <c r="C466" s="593"/>
      <c r="D466" s="593"/>
      <c r="E466" s="593"/>
      <c r="F466" s="593"/>
      <c r="G466" s="593"/>
      <c r="H466" s="593"/>
      <c r="I466" s="593"/>
      <c r="J466" s="593"/>
      <c r="K466" s="593"/>
      <c r="L466" s="593"/>
      <c r="M466" s="593"/>
      <c r="N466" s="593"/>
      <c r="O466" s="593"/>
      <c r="P466" s="593"/>
      <c r="Q466" s="593"/>
      <c r="R466" s="593"/>
      <c r="S466" s="593"/>
      <c r="T466" s="593"/>
      <c r="U466" s="593"/>
      <c r="V466" s="593"/>
      <c r="W466" s="593"/>
      <c r="X466" s="593"/>
      <c r="Y466" s="593"/>
      <c r="Z466" s="593"/>
      <c r="AA466" s="593"/>
      <c r="AB466" s="593"/>
      <c r="AC466" s="593"/>
      <c r="AD466" s="593"/>
      <c r="AE466" s="593"/>
      <c r="AF466" s="593"/>
      <c r="AG466" s="593"/>
      <c r="AH466" s="593"/>
      <c r="AI466" s="593"/>
      <c r="AJ466" s="593"/>
      <c r="AK466" s="6"/>
    </row>
    <row r="467" spans="1:37" x14ac:dyDescent="0.2">
      <c r="A467" s="334"/>
      <c r="B467" s="336"/>
      <c r="C467" s="336"/>
      <c r="D467" s="336"/>
      <c r="E467" s="336"/>
      <c r="F467" s="336"/>
      <c r="G467" s="336"/>
      <c r="AK467" s="6"/>
    </row>
    <row r="468" spans="1:37" x14ac:dyDescent="0.2">
      <c r="A468" s="334" t="s">
        <v>254</v>
      </c>
      <c r="B468" s="336"/>
      <c r="C468" s="336"/>
      <c r="D468" s="336"/>
      <c r="E468" s="336"/>
      <c r="F468" s="336"/>
      <c r="G468" s="336"/>
      <c r="AK468" s="6"/>
    </row>
    <row r="469" spans="1:37" x14ac:dyDescent="0.2">
      <c r="A469" s="336"/>
      <c r="B469" s="336"/>
      <c r="C469" s="336"/>
      <c r="D469" s="336"/>
      <c r="E469" s="336"/>
      <c r="F469" s="336"/>
      <c r="G469" s="336"/>
      <c r="AK469" s="6"/>
    </row>
    <row r="470" spans="1:37" ht="26.25" customHeight="1" x14ac:dyDescent="0.2">
      <c r="A470" s="593" t="s">
        <v>255</v>
      </c>
      <c r="B470" s="593"/>
      <c r="C470" s="593"/>
      <c r="D470" s="593"/>
      <c r="E470" s="593"/>
      <c r="F470" s="593"/>
      <c r="G470" s="593"/>
      <c r="H470" s="593"/>
      <c r="I470" s="593"/>
      <c r="J470" s="593"/>
      <c r="K470" s="593"/>
      <c r="L470" s="593"/>
      <c r="M470" s="593"/>
      <c r="N470" s="593"/>
      <c r="O470" s="593"/>
      <c r="P470" s="593"/>
      <c r="Q470" s="593"/>
      <c r="R470" s="593"/>
      <c r="S470" s="593"/>
      <c r="T470" s="593"/>
      <c r="U470" s="593"/>
      <c r="V470" s="593"/>
      <c r="W470" s="593"/>
      <c r="X470" s="593"/>
      <c r="Y470" s="593"/>
      <c r="Z470" s="593"/>
      <c r="AA470" s="593"/>
      <c r="AB470" s="593"/>
      <c r="AC470" s="593"/>
      <c r="AD470" s="593"/>
      <c r="AE470" s="593"/>
      <c r="AF470" s="593"/>
      <c r="AG470" s="593"/>
      <c r="AH470" s="593"/>
      <c r="AI470" s="593"/>
      <c r="AJ470" s="593"/>
      <c r="AK470" s="6"/>
    </row>
    <row r="471" spans="1:37" x14ac:dyDescent="0.2">
      <c r="A471" s="334"/>
      <c r="B471" s="336"/>
      <c r="C471" s="336"/>
      <c r="D471" s="336"/>
      <c r="E471" s="336"/>
      <c r="F471" s="336"/>
      <c r="G471" s="336"/>
      <c r="AK471" s="6"/>
    </row>
    <row r="472" spans="1:37" ht="25.5" customHeight="1" x14ac:dyDescent="0.2">
      <c r="A472" s="593" t="s">
        <v>256</v>
      </c>
      <c r="B472" s="593"/>
      <c r="C472" s="593"/>
      <c r="D472" s="593"/>
      <c r="E472" s="593"/>
      <c r="F472" s="593"/>
      <c r="G472" s="593"/>
      <c r="H472" s="593"/>
      <c r="I472" s="593"/>
      <c r="J472" s="593"/>
      <c r="K472" s="593"/>
      <c r="L472" s="593"/>
      <c r="M472" s="593"/>
      <c r="N472" s="593"/>
      <c r="O472" s="593"/>
      <c r="P472" s="593"/>
      <c r="Q472" s="593"/>
      <c r="R472" s="593"/>
      <c r="S472" s="593"/>
      <c r="T472" s="593"/>
      <c r="U472" s="593"/>
      <c r="V472" s="593"/>
      <c r="W472" s="593"/>
      <c r="X472" s="593"/>
      <c r="Y472" s="593"/>
      <c r="Z472" s="593"/>
      <c r="AA472" s="593"/>
      <c r="AB472" s="593"/>
      <c r="AC472" s="593"/>
      <c r="AD472" s="593"/>
      <c r="AE472" s="593"/>
      <c r="AF472" s="593"/>
      <c r="AG472" s="593"/>
      <c r="AH472" s="593"/>
      <c r="AI472" s="593"/>
      <c r="AJ472" s="593"/>
      <c r="AK472" s="6"/>
    </row>
    <row r="473" spans="1:37" x14ac:dyDescent="0.2">
      <c r="A473" s="336"/>
      <c r="B473" s="336"/>
      <c r="C473" s="336"/>
      <c r="D473" s="336"/>
      <c r="E473" s="336"/>
      <c r="F473" s="336"/>
      <c r="G473" s="336"/>
      <c r="AK473" s="6"/>
    </row>
    <row r="474" spans="1:37" ht="51.75" customHeight="1" x14ac:dyDescent="0.2">
      <c r="A474" s="593" t="s">
        <v>257</v>
      </c>
      <c r="B474" s="593"/>
      <c r="C474" s="593"/>
      <c r="D474" s="593"/>
      <c r="E474" s="593"/>
      <c r="F474" s="593"/>
      <c r="G474" s="593"/>
      <c r="H474" s="593"/>
      <c r="I474" s="593"/>
      <c r="J474" s="593"/>
      <c r="K474" s="593"/>
      <c r="L474" s="593"/>
      <c r="M474" s="593"/>
      <c r="N474" s="593"/>
      <c r="O474" s="593"/>
      <c r="P474" s="593"/>
      <c r="Q474" s="593"/>
      <c r="R474" s="593"/>
      <c r="S474" s="593"/>
      <c r="T474" s="593"/>
      <c r="U474" s="593"/>
      <c r="V474" s="593"/>
      <c r="W474" s="593"/>
      <c r="X474" s="593"/>
      <c r="Y474" s="593"/>
      <c r="Z474" s="593"/>
      <c r="AA474" s="593"/>
      <c r="AB474" s="593"/>
      <c r="AC474" s="593"/>
      <c r="AD474" s="593"/>
      <c r="AE474" s="593"/>
      <c r="AF474" s="593"/>
      <c r="AG474" s="593"/>
      <c r="AH474" s="593"/>
      <c r="AI474" s="593"/>
      <c r="AJ474" s="593"/>
      <c r="AK474" s="6"/>
    </row>
    <row r="475" spans="1:37" x14ac:dyDescent="0.2">
      <c r="A475" s="336"/>
      <c r="B475" s="336"/>
      <c r="C475" s="336"/>
      <c r="D475" s="336"/>
      <c r="E475" s="336"/>
      <c r="F475" s="336"/>
      <c r="G475" s="336"/>
      <c r="AK475" s="6"/>
    </row>
    <row r="476" spans="1:37" ht="24.75" customHeight="1" x14ac:dyDescent="0.2">
      <c r="A476" s="593" t="s">
        <v>258</v>
      </c>
      <c r="B476" s="593"/>
      <c r="C476" s="593"/>
      <c r="D476" s="593"/>
      <c r="E476" s="593"/>
      <c r="F476" s="593"/>
      <c r="G476" s="593"/>
      <c r="H476" s="593"/>
      <c r="I476" s="593"/>
      <c r="J476" s="593"/>
      <c r="K476" s="593"/>
      <c r="L476" s="593"/>
      <c r="M476" s="593"/>
      <c r="N476" s="593"/>
      <c r="O476" s="593"/>
      <c r="P476" s="593"/>
      <c r="Q476" s="593"/>
      <c r="R476" s="593"/>
      <c r="S476" s="593"/>
      <c r="T476" s="593"/>
      <c r="U476" s="593"/>
      <c r="V476" s="593"/>
      <c r="W476" s="593"/>
      <c r="X476" s="593"/>
      <c r="Y476" s="593"/>
      <c r="Z476" s="593"/>
      <c r="AA476" s="593"/>
      <c r="AB476" s="593"/>
      <c r="AC476" s="593"/>
      <c r="AD476" s="593"/>
      <c r="AE476" s="593"/>
      <c r="AF476" s="593"/>
      <c r="AG476" s="593"/>
      <c r="AH476" s="593"/>
      <c r="AI476" s="593"/>
      <c r="AJ476" s="593"/>
      <c r="AK476" s="6"/>
    </row>
    <row r="477" spans="1:37" x14ac:dyDescent="0.2">
      <c r="A477" s="334"/>
      <c r="B477" s="336"/>
      <c r="C477" s="336"/>
      <c r="D477" s="336"/>
      <c r="E477" s="336"/>
      <c r="F477" s="336"/>
      <c r="G477" s="336"/>
      <c r="AK477" s="6"/>
    </row>
    <row r="478" spans="1:37" x14ac:dyDescent="0.2">
      <c r="A478" s="571" t="s">
        <v>259</v>
      </c>
      <c r="B478" s="571"/>
      <c r="C478" s="571"/>
      <c r="D478" s="571"/>
      <c r="E478" s="571"/>
      <c r="F478" s="571"/>
      <c r="G478" s="571"/>
      <c r="H478" s="571"/>
      <c r="I478" s="571"/>
      <c r="J478" s="571"/>
      <c r="K478" s="571"/>
      <c r="L478" s="571"/>
      <c r="M478" s="571"/>
      <c r="N478" s="571"/>
      <c r="O478" s="571"/>
      <c r="P478" s="571"/>
      <c r="Q478" s="571"/>
      <c r="R478" s="571"/>
      <c r="S478" s="571"/>
      <c r="T478" s="571"/>
      <c r="U478" s="571"/>
      <c r="V478" s="571"/>
      <c r="W478" s="571"/>
      <c r="X478" s="571"/>
      <c r="Y478" s="571"/>
      <c r="Z478" s="571"/>
      <c r="AA478" s="571"/>
      <c r="AB478" s="571"/>
      <c r="AC478" s="571"/>
      <c r="AD478" s="571"/>
      <c r="AE478" s="571"/>
      <c r="AF478" s="571"/>
      <c r="AG478" s="571"/>
      <c r="AH478" s="571"/>
      <c r="AI478" s="571"/>
      <c r="AJ478" s="571"/>
      <c r="AK478" s="6"/>
    </row>
    <row r="479" spans="1:37" x14ac:dyDescent="0.2">
      <c r="A479" s="334"/>
      <c r="B479" s="336"/>
      <c r="C479" s="336"/>
      <c r="D479" s="336"/>
      <c r="E479" s="336"/>
      <c r="F479" s="336"/>
      <c r="G479" s="336"/>
      <c r="AK479" s="6"/>
    </row>
    <row r="480" spans="1:37" ht="25.5" customHeight="1" x14ac:dyDescent="0.2">
      <c r="A480" s="593" t="s">
        <v>260</v>
      </c>
      <c r="B480" s="593"/>
      <c r="C480" s="593"/>
      <c r="D480" s="593"/>
      <c r="E480" s="593"/>
      <c r="F480" s="593"/>
      <c r="G480" s="593"/>
      <c r="H480" s="593"/>
      <c r="I480" s="593"/>
      <c r="J480" s="593"/>
      <c r="K480" s="593"/>
      <c r="L480" s="593"/>
      <c r="M480" s="593"/>
      <c r="N480" s="593"/>
      <c r="O480" s="593"/>
      <c r="P480" s="593"/>
      <c r="Q480" s="593"/>
      <c r="R480" s="593"/>
      <c r="S480" s="593"/>
      <c r="T480" s="593"/>
      <c r="U480" s="593"/>
      <c r="V480" s="593"/>
      <c r="W480" s="593"/>
      <c r="X480" s="593"/>
      <c r="Y480" s="593"/>
      <c r="Z480" s="593"/>
      <c r="AA480" s="593"/>
      <c r="AB480" s="593"/>
      <c r="AC480" s="593"/>
      <c r="AD480" s="593"/>
      <c r="AE480" s="593"/>
      <c r="AF480" s="593"/>
      <c r="AG480" s="593"/>
      <c r="AH480" s="593"/>
      <c r="AI480" s="593"/>
      <c r="AJ480" s="593"/>
      <c r="AK480" s="6"/>
    </row>
    <row r="481" spans="1:37" x14ac:dyDescent="0.2">
      <c r="A481" s="334"/>
      <c r="B481" s="336"/>
      <c r="C481" s="336"/>
      <c r="D481" s="336"/>
      <c r="E481" s="336"/>
      <c r="F481" s="336"/>
      <c r="G481" s="336"/>
      <c r="AK481" s="6"/>
    </row>
    <row r="482" spans="1:37" ht="25.5" customHeight="1" x14ac:dyDescent="0.2">
      <c r="A482" s="593" t="s">
        <v>261</v>
      </c>
      <c r="B482" s="593"/>
      <c r="C482" s="593"/>
      <c r="D482" s="593"/>
      <c r="E482" s="593"/>
      <c r="F482" s="593"/>
      <c r="G482" s="593"/>
      <c r="H482" s="593"/>
      <c r="I482" s="593"/>
      <c r="J482" s="593"/>
      <c r="K482" s="593"/>
      <c r="L482" s="593"/>
      <c r="M482" s="593"/>
      <c r="N482" s="593"/>
      <c r="O482" s="593"/>
      <c r="P482" s="593"/>
      <c r="Q482" s="593"/>
      <c r="R482" s="593"/>
      <c r="S482" s="593"/>
      <c r="T482" s="593"/>
      <c r="U482" s="593"/>
      <c r="V482" s="593"/>
      <c r="W482" s="593"/>
      <c r="X482" s="593"/>
      <c r="Y482" s="593"/>
      <c r="Z482" s="593"/>
      <c r="AA482" s="593"/>
      <c r="AB482" s="593"/>
      <c r="AC482" s="593"/>
      <c r="AD482" s="593"/>
      <c r="AE482" s="593"/>
      <c r="AF482" s="593"/>
      <c r="AG482" s="593"/>
      <c r="AH482" s="593"/>
      <c r="AI482" s="593"/>
      <c r="AJ482" s="593"/>
      <c r="AK482" s="6"/>
    </row>
    <row r="483" spans="1:37" x14ac:dyDescent="0.2">
      <c r="A483" s="334"/>
      <c r="B483" s="336"/>
      <c r="C483" s="336"/>
      <c r="D483" s="336"/>
      <c r="E483" s="336"/>
      <c r="F483" s="336"/>
      <c r="G483" s="336"/>
      <c r="AK483" s="6"/>
    </row>
    <row r="484" spans="1:37" ht="12.75" customHeight="1" x14ac:dyDescent="0.2">
      <c r="A484" s="572" t="s">
        <v>262</v>
      </c>
      <c r="B484" s="572"/>
      <c r="C484" s="572"/>
      <c r="D484" s="572"/>
      <c r="E484" s="572"/>
      <c r="F484" s="572"/>
      <c r="G484" s="572"/>
      <c r="H484" s="572"/>
      <c r="I484" s="572"/>
      <c r="J484" s="572"/>
      <c r="K484" s="572"/>
      <c r="L484" s="572"/>
      <c r="M484" s="572"/>
      <c r="N484" s="572"/>
      <c r="O484" s="572"/>
      <c r="P484" s="572"/>
      <c r="Q484" s="572"/>
      <c r="R484" s="572"/>
      <c r="S484" s="572"/>
      <c r="T484" s="572"/>
      <c r="U484" s="572"/>
      <c r="V484" s="572"/>
      <c r="W484" s="572"/>
      <c r="X484" s="572"/>
      <c r="Y484" s="572"/>
      <c r="Z484" s="572"/>
      <c r="AA484" s="572"/>
      <c r="AB484" s="572"/>
      <c r="AC484" s="572"/>
      <c r="AD484" s="572"/>
      <c r="AE484" s="572"/>
      <c r="AF484" s="572"/>
      <c r="AG484" s="572"/>
      <c r="AH484" s="572"/>
      <c r="AI484" s="572"/>
      <c r="AJ484" s="572"/>
      <c r="AK484" s="6"/>
    </row>
    <row r="485" spans="1:37" x14ac:dyDescent="0.2">
      <c r="A485" s="591" t="s">
        <v>263</v>
      </c>
      <c r="B485" s="591"/>
      <c r="C485" s="591"/>
      <c r="D485" s="591"/>
      <c r="E485" s="591"/>
      <c r="F485" s="591"/>
      <c r="G485" s="591"/>
      <c r="H485" s="591"/>
      <c r="I485" s="591"/>
      <c r="J485" s="591"/>
      <c r="K485" s="591"/>
      <c r="L485" s="574" t="str">
        <f>+Datos!B41</f>
        <v>6 de agosto 2024</v>
      </c>
      <c r="M485" s="574"/>
      <c r="N485" s="574"/>
      <c r="O485" s="574"/>
      <c r="P485" s="574"/>
      <c r="Q485" s="574"/>
      <c r="R485" s="574"/>
      <c r="S485" s="574"/>
      <c r="T485" s="574"/>
      <c r="U485" s="574"/>
      <c r="V485" s="574"/>
      <c r="W485" s="574"/>
      <c r="X485" s="335"/>
      <c r="Y485" s="335"/>
      <c r="Z485" s="335"/>
      <c r="AA485" s="335"/>
      <c r="AB485" s="335"/>
      <c r="AC485" s="335"/>
      <c r="AD485" s="335"/>
      <c r="AE485" s="335"/>
      <c r="AF485" s="335"/>
      <c r="AG485" s="335"/>
      <c r="AH485" s="335"/>
      <c r="AI485" s="335"/>
      <c r="AJ485" s="335"/>
      <c r="AK485" s="6"/>
    </row>
    <row r="486" spans="1:37" x14ac:dyDescent="0.2">
      <c r="A486" s="335"/>
      <c r="B486" s="335"/>
      <c r="C486" s="335"/>
      <c r="D486" s="335"/>
      <c r="E486" s="335"/>
      <c r="F486" s="335"/>
      <c r="G486" s="335"/>
      <c r="H486" s="335"/>
      <c r="I486" s="335"/>
      <c r="J486" s="335"/>
      <c r="K486" s="335"/>
      <c r="L486" s="335"/>
      <c r="M486" s="335"/>
      <c r="N486" s="335"/>
      <c r="O486" s="335"/>
      <c r="P486" s="335"/>
      <c r="Q486" s="335"/>
      <c r="R486" s="335"/>
      <c r="S486" s="335"/>
      <c r="T486" s="335"/>
      <c r="U486" s="335"/>
      <c r="V486" s="335"/>
      <c r="W486" s="335"/>
      <c r="X486" s="335"/>
      <c r="Y486" s="335"/>
      <c r="Z486" s="335"/>
      <c r="AA486" s="335"/>
      <c r="AB486" s="335"/>
      <c r="AC486" s="335"/>
      <c r="AD486" s="335"/>
      <c r="AE486" s="335"/>
      <c r="AF486" s="335"/>
      <c r="AG486" s="335"/>
      <c r="AH486" s="335"/>
      <c r="AI486" s="335"/>
      <c r="AJ486" s="335"/>
      <c r="AK486" s="6"/>
    </row>
    <row r="487" spans="1:37" x14ac:dyDescent="0.2">
      <c r="A487" s="335"/>
      <c r="B487" s="335"/>
      <c r="C487" s="335"/>
      <c r="D487" s="335"/>
      <c r="E487" s="335"/>
      <c r="F487" s="335"/>
      <c r="G487" s="335"/>
      <c r="H487" s="335"/>
      <c r="I487" s="335"/>
      <c r="J487" s="335"/>
      <c r="K487" s="335"/>
      <c r="L487" s="335"/>
      <c r="M487" s="335"/>
      <c r="N487" s="335"/>
      <c r="O487" s="335"/>
      <c r="P487" s="335"/>
      <c r="Q487" s="335"/>
      <c r="R487" s="335"/>
      <c r="S487" s="335"/>
      <c r="T487" s="335"/>
      <c r="U487" s="335"/>
      <c r="V487" s="335"/>
      <c r="W487" s="335"/>
      <c r="X487" s="335"/>
      <c r="Y487" s="335"/>
      <c r="Z487" s="335"/>
      <c r="AA487" s="335"/>
      <c r="AB487" s="335"/>
      <c r="AC487" s="335"/>
      <c r="AD487" s="335"/>
      <c r="AE487" s="335"/>
      <c r="AF487" s="335"/>
      <c r="AG487" s="335"/>
      <c r="AH487" s="335"/>
      <c r="AI487" s="335"/>
      <c r="AJ487" s="335"/>
      <c r="AK487" s="6"/>
    </row>
    <row r="488" spans="1:37" x14ac:dyDescent="0.2">
      <c r="A488" s="336"/>
      <c r="B488" s="336"/>
      <c r="C488" s="336"/>
      <c r="D488" s="336"/>
      <c r="E488" s="336"/>
      <c r="F488" s="336"/>
      <c r="G488" s="336"/>
      <c r="AK488" s="6"/>
    </row>
    <row r="489" spans="1:37" x14ac:dyDescent="0.2">
      <c r="A489" s="560" t="str">
        <f>+A410</f>
        <v>ALICIA MARIA MARIN OCHOA</v>
      </c>
      <c r="B489" s="560"/>
      <c r="C489" s="560"/>
      <c r="D489" s="560"/>
      <c r="E489" s="560"/>
      <c r="F489" s="560"/>
      <c r="G489" s="560"/>
      <c r="H489" s="560"/>
      <c r="I489" s="560"/>
      <c r="J489" s="560"/>
      <c r="K489" s="560"/>
      <c r="L489" s="560"/>
      <c r="R489" s="577" t="str">
        <f>+Datos!E65</f>
        <v>JUAN CARLOS HURTADO JARAMILLO</v>
      </c>
      <c r="S489" s="577"/>
      <c r="T489" s="577"/>
      <c r="U489" s="577"/>
      <c r="V489" s="577"/>
      <c r="W489" s="577"/>
      <c r="X489" s="577"/>
      <c r="Y489" s="577"/>
      <c r="Z489" s="577"/>
      <c r="AA489" s="577"/>
      <c r="AB489" s="577"/>
      <c r="AC489" s="577"/>
      <c r="AD489" s="577"/>
      <c r="AE489" s="577"/>
      <c r="AF489" s="577"/>
      <c r="AK489" s="6"/>
    </row>
    <row r="490" spans="1:37" x14ac:dyDescent="0.2">
      <c r="A490" s="336" t="s">
        <v>68</v>
      </c>
      <c r="B490" s="336"/>
      <c r="C490" s="336"/>
      <c r="D490" s="336"/>
      <c r="E490" s="336"/>
      <c r="F490" s="336"/>
      <c r="G490" s="336"/>
      <c r="R490" s="336" t="s">
        <v>264</v>
      </c>
      <c r="V490" s="577">
        <f>+I435</f>
        <v>70565905</v>
      </c>
      <c r="W490" s="577"/>
      <c r="X490" s="577"/>
      <c r="Y490" s="577"/>
      <c r="Z490" s="577"/>
      <c r="AA490" s="577"/>
      <c r="AK490" s="6"/>
    </row>
    <row r="491" spans="1:37" x14ac:dyDescent="0.2">
      <c r="A491" s="334"/>
      <c r="B491" s="336"/>
      <c r="C491" s="336"/>
      <c r="D491" s="336"/>
      <c r="E491" s="336"/>
      <c r="F491" s="336"/>
      <c r="G491" s="336"/>
      <c r="AK491" s="6"/>
    </row>
    <row r="492" spans="1:37" x14ac:dyDescent="0.2">
      <c r="A492" s="336"/>
      <c r="AK492" s="6"/>
    </row>
    <row r="493" spans="1:37" s="5" customFormat="1" ht="20.25" x14ac:dyDescent="0.2">
      <c r="A493" s="670" t="s">
        <v>265</v>
      </c>
      <c r="B493" s="670"/>
      <c r="C493" s="670"/>
      <c r="D493" s="670"/>
      <c r="E493" s="670"/>
      <c r="F493" s="670"/>
      <c r="G493" s="670"/>
      <c r="H493" s="670"/>
      <c r="I493" s="670"/>
      <c r="J493" s="670"/>
      <c r="K493" s="670"/>
      <c r="L493" s="670"/>
      <c r="M493" s="670"/>
      <c r="N493" s="670"/>
      <c r="O493" s="670"/>
      <c r="P493" s="670"/>
      <c r="Q493" s="670"/>
      <c r="R493" s="670"/>
      <c r="S493" s="670"/>
      <c r="T493" s="670"/>
      <c r="U493" s="670"/>
      <c r="V493" s="670"/>
      <c r="W493" s="670"/>
      <c r="X493" s="670"/>
      <c r="Y493" s="670"/>
      <c r="Z493" s="670"/>
      <c r="AA493" s="670"/>
      <c r="AB493" s="670"/>
      <c r="AC493" s="670"/>
      <c r="AD493" s="670"/>
      <c r="AE493" s="670"/>
      <c r="AF493" s="670"/>
      <c r="AG493" s="670"/>
      <c r="AH493" s="670"/>
      <c r="AI493" s="670"/>
      <c r="AJ493" s="670"/>
      <c r="AK493" s="6"/>
    </row>
    <row r="494" spans="1:37" x14ac:dyDescent="0.2">
      <c r="A494" s="336"/>
      <c r="AK494" s="6"/>
    </row>
    <row r="495" spans="1:37" x14ac:dyDescent="0.2">
      <c r="A495" s="594" t="s">
        <v>266</v>
      </c>
      <c r="B495" s="594"/>
      <c r="C495" s="594"/>
      <c r="D495" s="594"/>
      <c r="E495" s="594"/>
      <c r="F495" s="594"/>
      <c r="G495" s="594"/>
      <c r="H495" s="594"/>
      <c r="I495" s="594"/>
      <c r="J495" s="594"/>
      <c r="K495" s="594"/>
      <c r="L495" s="594"/>
      <c r="M495" s="594"/>
      <c r="N495" s="594"/>
      <c r="O495" s="594"/>
      <c r="P495" s="594"/>
      <c r="Q495" s="594"/>
      <c r="R495" s="594"/>
      <c r="S495" s="594"/>
      <c r="T495" s="594"/>
      <c r="U495" s="594"/>
      <c r="V495" s="594"/>
      <c r="W495" s="594"/>
      <c r="X495" s="594"/>
      <c r="Y495" s="594"/>
      <c r="Z495" s="594"/>
      <c r="AA495" s="594"/>
      <c r="AB495" s="594"/>
      <c r="AC495" s="594"/>
      <c r="AD495" s="594"/>
      <c r="AE495" s="594"/>
      <c r="AF495" s="594"/>
      <c r="AG495" s="594"/>
      <c r="AH495" s="594"/>
      <c r="AI495" s="594"/>
      <c r="AJ495" s="594"/>
      <c r="AK495" s="6"/>
    </row>
    <row r="496" spans="1:37" x14ac:dyDescent="0.2">
      <c r="A496" s="25"/>
      <c r="AK496" s="6"/>
    </row>
    <row r="497" spans="1:37" x14ac:dyDescent="0.2">
      <c r="A497" s="591" t="s">
        <v>267</v>
      </c>
      <c r="B497" s="591"/>
      <c r="C497" s="591"/>
      <c r="D497" s="591"/>
      <c r="E497" s="591"/>
      <c r="F497" s="591"/>
      <c r="G497" s="591"/>
      <c r="H497" s="591"/>
      <c r="I497" s="591"/>
      <c r="J497" s="591"/>
      <c r="K497" s="591"/>
      <c r="L497" s="591"/>
      <c r="M497" s="591"/>
      <c r="N497" s="591"/>
      <c r="O497" s="591"/>
      <c r="P497" s="591"/>
      <c r="Q497" s="591"/>
      <c r="R497" s="591"/>
      <c r="S497" s="591"/>
      <c r="T497" s="591"/>
      <c r="U497" s="591"/>
      <c r="V497" s="591"/>
      <c r="W497" s="591"/>
      <c r="X497" s="591"/>
      <c r="Y497" s="591"/>
      <c r="Z497" s="591"/>
      <c r="AA497" s="591"/>
      <c r="AB497" s="591"/>
      <c r="AC497" s="591"/>
      <c r="AD497" s="591"/>
      <c r="AE497" s="591"/>
      <c r="AF497" s="591"/>
      <c r="AG497" s="591"/>
      <c r="AH497" s="591"/>
      <c r="AI497" s="591"/>
      <c r="AJ497" s="591"/>
      <c r="AK497" s="6"/>
    </row>
    <row r="498" spans="1:37" x14ac:dyDescent="0.2">
      <c r="A498" s="592" t="str">
        <f>+P24</f>
        <v>INSTITUCIÓN EDUCATIVA SAN ROBERTO BELARMINO</v>
      </c>
      <c r="B498" s="592"/>
      <c r="C498" s="592"/>
      <c r="D498" s="592"/>
      <c r="E498" s="592"/>
      <c r="F498" s="592"/>
      <c r="G498" s="592"/>
      <c r="H498" s="592"/>
      <c r="I498" s="592"/>
      <c r="J498" s="592"/>
      <c r="K498" s="592"/>
      <c r="L498" s="592"/>
      <c r="M498" s="592"/>
      <c r="N498" s="592"/>
      <c r="O498" s="592"/>
      <c r="P498" s="592"/>
      <c r="Q498" s="592"/>
      <c r="R498" s="592"/>
      <c r="S498" s="592"/>
      <c r="T498" s="592"/>
      <c r="U498" s="592"/>
      <c r="V498" s="592"/>
      <c r="W498" s="592"/>
      <c r="X498" s="592"/>
      <c r="Y498" s="592"/>
      <c r="Z498" s="592"/>
      <c r="AA498" s="592"/>
      <c r="AB498" s="592"/>
      <c r="AC498" s="592"/>
      <c r="AD498" s="592"/>
      <c r="AE498" s="592"/>
      <c r="AF498" s="592"/>
      <c r="AG498" s="592"/>
      <c r="AH498" s="592"/>
      <c r="AI498" s="592"/>
      <c r="AJ498" s="592"/>
      <c r="AK498" s="6"/>
    </row>
    <row r="499" spans="1:37" x14ac:dyDescent="0.2">
      <c r="A499" s="25"/>
      <c r="AK499" s="6"/>
    </row>
    <row r="500" spans="1:37" x14ac:dyDescent="0.2">
      <c r="A500" s="591" t="s">
        <v>268</v>
      </c>
      <c r="B500" s="591"/>
      <c r="C500" s="591"/>
      <c r="D500" s="591"/>
      <c r="E500" s="591"/>
      <c r="F500" s="591"/>
      <c r="G500" s="591"/>
      <c r="H500" s="591"/>
      <c r="I500" s="591"/>
      <c r="J500" s="591"/>
      <c r="K500" s="591"/>
      <c r="L500" s="591"/>
      <c r="M500" s="591"/>
      <c r="N500" s="591"/>
      <c r="O500" s="591"/>
      <c r="P500" s="591"/>
      <c r="Q500" s="591"/>
      <c r="R500" s="591"/>
      <c r="S500" s="591"/>
      <c r="T500" s="591"/>
      <c r="U500" s="591"/>
      <c r="V500" s="591"/>
      <c r="W500" s="591"/>
      <c r="X500" s="591"/>
      <c r="Y500" s="591"/>
      <c r="Z500" s="591"/>
      <c r="AA500" s="591"/>
      <c r="AB500" s="591"/>
      <c r="AC500" s="591"/>
      <c r="AD500" s="591"/>
      <c r="AE500" s="591"/>
      <c r="AF500" s="591"/>
      <c r="AG500" s="591"/>
      <c r="AH500" s="591"/>
      <c r="AI500" s="591"/>
      <c r="AJ500" s="591"/>
      <c r="AK500" s="6"/>
    </row>
    <row r="501" spans="1:37" x14ac:dyDescent="0.2">
      <c r="A501" s="25"/>
      <c r="AK501" s="6"/>
    </row>
    <row r="502" spans="1:37" x14ac:dyDescent="0.2">
      <c r="A502" s="25" t="s">
        <v>269</v>
      </c>
      <c r="AK502" s="6"/>
    </row>
    <row r="503" spans="1:37" x14ac:dyDescent="0.2">
      <c r="A503" s="25"/>
      <c r="AK503" s="6"/>
    </row>
    <row r="504" spans="1:37" ht="12.75" customHeight="1" x14ac:dyDescent="0.2">
      <c r="A504" s="580" t="s">
        <v>28</v>
      </c>
      <c r="B504" s="581"/>
      <c r="C504" s="582" t="s">
        <v>29</v>
      </c>
      <c r="D504" s="583"/>
      <c r="E504" s="584"/>
      <c r="F504" s="582" t="s">
        <v>270</v>
      </c>
      <c r="G504" s="583"/>
      <c r="H504" s="583"/>
      <c r="I504" s="583"/>
      <c r="J504" s="583"/>
      <c r="K504" s="583"/>
      <c r="L504" s="583"/>
      <c r="M504" s="583"/>
      <c r="N504" s="583"/>
      <c r="O504" s="583"/>
      <c r="P504" s="583"/>
      <c r="Q504" s="583"/>
      <c r="R504" s="583"/>
      <c r="S504" s="583"/>
      <c r="T504" s="583"/>
      <c r="U504" s="583"/>
      <c r="V504" s="583"/>
      <c r="W504" s="583"/>
      <c r="X504" s="583"/>
      <c r="Y504" s="583"/>
      <c r="Z504" s="583"/>
      <c r="AA504" s="583"/>
      <c r="AB504" s="583"/>
      <c r="AC504" s="583"/>
      <c r="AD504" s="584"/>
      <c r="AE504" s="582" t="s">
        <v>271</v>
      </c>
      <c r="AF504" s="583"/>
      <c r="AG504" s="583"/>
      <c r="AH504" s="583"/>
      <c r="AI504" s="583"/>
      <c r="AJ504" s="584"/>
      <c r="AK504" s="6"/>
    </row>
    <row r="505" spans="1:37" x14ac:dyDescent="0.2">
      <c r="A505" s="561" t="e">
        <f t="shared" ref="A505:A536" si="4">+A162</f>
        <v>#REF!</v>
      </c>
      <c r="B505" s="562"/>
      <c r="C505" s="563" t="e">
        <f t="shared" ref="C505:C536" si="5">+C162</f>
        <v>#REF!</v>
      </c>
      <c r="D505" s="564"/>
      <c r="E505" s="565"/>
      <c r="F505" s="566" t="e">
        <f t="shared" ref="F505:F536" si="6">+F162</f>
        <v>#REF!</v>
      </c>
      <c r="G505" s="567"/>
      <c r="H505" s="567"/>
      <c r="I505" s="567"/>
      <c r="J505" s="567"/>
      <c r="K505" s="567"/>
      <c r="L505" s="567"/>
      <c r="M505" s="567"/>
      <c r="N505" s="567"/>
      <c r="O505" s="567"/>
      <c r="P505" s="567"/>
      <c r="Q505" s="567"/>
      <c r="R505" s="567"/>
      <c r="S505" s="567"/>
      <c r="T505" s="567"/>
      <c r="U505" s="567"/>
      <c r="V505" s="567"/>
      <c r="W505" s="567"/>
      <c r="X505" s="567"/>
      <c r="Y505" s="567"/>
      <c r="Z505" s="567"/>
      <c r="AA505" s="567"/>
      <c r="AB505" s="567"/>
      <c r="AC505" s="567"/>
      <c r="AD505" s="568"/>
      <c r="AE505" s="563"/>
      <c r="AF505" s="564"/>
      <c r="AG505" s="564"/>
      <c r="AH505" s="564"/>
      <c r="AI505" s="564"/>
      <c r="AJ505" s="565"/>
      <c r="AK505" s="6"/>
    </row>
    <row r="506" spans="1:37" x14ac:dyDescent="0.2">
      <c r="A506" s="561">
        <f t="shared" si="4"/>
        <v>2</v>
      </c>
      <c r="B506" s="562"/>
      <c r="C506" s="563">
        <f t="shared" si="5"/>
        <v>4</v>
      </c>
      <c r="D506" s="564"/>
      <c r="E506" s="565"/>
      <c r="F506" s="566" t="str">
        <f t="shared" si="6"/>
        <v>HUMUS</v>
      </c>
      <c r="G506" s="567"/>
      <c r="H506" s="567"/>
      <c r="I506" s="567"/>
      <c r="J506" s="567"/>
      <c r="K506" s="567"/>
      <c r="L506" s="567"/>
      <c r="M506" s="567"/>
      <c r="N506" s="567"/>
      <c r="O506" s="567"/>
      <c r="P506" s="567"/>
      <c r="Q506" s="567"/>
      <c r="R506" s="567"/>
      <c r="S506" s="567"/>
      <c r="T506" s="567"/>
      <c r="U506" s="567"/>
      <c r="V506" s="567"/>
      <c r="W506" s="567"/>
      <c r="X506" s="567"/>
      <c r="Y506" s="567"/>
      <c r="Z506" s="567"/>
      <c r="AA506" s="567"/>
      <c r="AB506" s="567"/>
      <c r="AC506" s="567"/>
      <c r="AD506" s="568"/>
      <c r="AE506" s="563"/>
      <c r="AF506" s="564"/>
      <c r="AG506" s="564"/>
      <c r="AH506" s="564"/>
      <c r="AI506" s="564"/>
      <c r="AJ506" s="565"/>
      <c r="AK506" s="6"/>
    </row>
    <row r="507" spans="1:37" x14ac:dyDescent="0.2">
      <c r="A507" s="561">
        <f t="shared" si="4"/>
        <v>3</v>
      </c>
      <c r="B507" s="562"/>
      <c r="C507" s="563">
        <f t="shared" si="5"/>
        <v>3</v>
      </c>
      <c r="D507" s="564"/>
      <c r="E507" s="565"/>
      <c r="F507" s="566" t="str">
        <f t="shared" si="6"/>
        <v>UNIDAD</v>
      </c>
      <c r="G507" s="567"/>
      <c r="H507" s="567"/>
      <c r="I507" s="567"/>
      <c r="J507" s="567"/>
      <c r="K507" s="567"/>
      <c r="L507" s="567"/>
      <c r="M507" s="567"/>
      <c r="N507" s="567"/>
      <c r="O507" s="567"/>
      <c r="P507" s="567"/>
      <c r="Q507" s="567"/>
      <c r="R507" s="567"/>
      <c r="S507" s="567"/>
      <c r="T507" s="567"/>
      <c r="U507" s="567"/>
      <c r="V507" s="567"/>
      <c r="W507" s="567"/>
      <c r="X507" s="567"/>
      <c r="Y507" s="567"/>
      <c r="Z507" s="567"/>
      <c r="AA507" s="567"/>
      <c r="AB507" s="567"/>
      <c r="AC507" s="567"/>
      <c r="AD507" s="568"/>
      <c r="AE507" s="563"/>
      <c r="AF507" s="564"/>
      <c r="AG507" s="564"/>
      <c r="AH507" s="564"/>
      <c r="AI507" s="564"/>
      <c r="AJ507" s="565"/>
      <c r="AK507" s="6"/>
    </row>
    <row r="508" spans="1:37" x14ac:dyDescent="0.2">
      <c r="A508" s="561">
        <f t="shared" si="4"/>
        <v>4</v>
      </c>
      <c r="B508" s="562"/>
      <c r="C508" s="563">
        <f t="shared" si="5"/>
        <v>4</v>
      </c>
      <c r="D508" s="564"/>
      <c r="E508" s="565"/>
      <c r="F508" s="566" t="str">
        <f t="shared" si="6"/>
        <v>UNIDAD</v>
      </c>
      <c r="G508" s="567"/>
      <c r="H508" s="567"/>
      <c r="I508" s="567"/>
      <c r="J508" s="567"/>
      <c r="K508" s="567"/>
      <c r="L508" s="567"/>
      <c r="M508" s="567"/>
      <c r="N508" s="567"/>
      <c r="O508" s="567"/>
      <c r="P508" s="567"/>
      <c r="Q508" s="567"/>
      <c r="R508" s="567"/>
      <c r="S508" s="567"/>
      <c r="T508" s="567"/>
      <c r="U508" s="567"/>
      <c r="V508" s="567"/>
      <c r="W508" s="567"/>
      <c r="X508" s="567"/>
      <c r="Y508" s="567"/>
      <c r="Z508" s="567"/>
      <c r="AA508" s="567"/>
      <c r="AB508" s="567"/>
      <c r="AC508" s="567"/>
      <c r="AD508" s="568"/>
      <c r="AE508" s="563"/>
      <c r="AF508" s="564"/>
      <c r="AG508" s="564"/>
      <c r="AH508" s="564"/>
      <c r="AI508" s="564"/>
      <c r="AJ508" s="565"/>
      <c r="AK508" s="6"/>
    </row>
    <row r="509" spans="1:37" x14ac:dyDescent="0.2">
      <c r="A509" s="561" t="e">
        <f t="shared" si="4"/>
        <v>#REF!</v>
      </c>
      <c r="B509" s="562"/>
      <c r="C509" s="563" t="e">
        <f t="shared" si="5"/>
        <v>#REF!</v>
      </c>
      <c r="D509" s="564"/>
      <c r="E509" s="565"/>
      <c r="F509" s="566" t="e">
        <f t="shared" si="6"/>
        <v>#REF!</v>
      </c>
      <c r="G509" s="567"/>
      <c r="H509" s="567"/>
      <c r="I509" s="567"/>
      <c r="J509" s="567"/>
      <c r="K509" s="567"/>
      <c r="L509" s="567"/>
      <c r="M509" s="567"/>
      <c r="N509" s="567"/>
      <c r="O509" s="567"/>
      <c r="P509" s="567"/>
      <c r="Q509" s="567"/>
      <c r="R509" s="567"/>
      <c r="S509" s="567"/>
      <c r="T509" s="567"/>
      <c r="U509" s="567"/>
      <c r="V509" s="567"/>
      <c r="W509" s="567"/>
      <c r="X509" s="567"/>
      <c r="Y509" s="567"/>
      <c r="Z509" s="567"/>
      <c r="AA509" s="567"/>
      <c r="AB509" s="567"/>
      <c r="AC509" s="567"/>
      <c r="AD509" s="568"/>
      <c r="AE509" s="563"/>
      <c r="AF509" s="564"/>
      <c r="AG509" s="564"/>
      <c r="AH509" s="564"/>
      <c r="AI509" s="564"/>
      <c r="AJ509" s="565"/>
      <c r="AK509" s="6"/>
    </row>
    <row r="510" spans="1:37" x14ac:dyDescent="0.2">
      <c r="A510" s="561" t="e">
        <f t="shared" si="4"/>
        <v>#REF!</v>
      </c>
      <c r="B510" s="562"/>
      <c r="C510" s="563" t="e">
        <f t="shared" si="5"/>
        <v>#REF!</v>
      </c>
      <c r="D510" s="564"/>
      <c r="E510" s="565"/>
      <c r="F510" s="566" t="e">
        <f t="shared" si="6"/>
        <v>#REF!</v>
      </c>
      <c r="G510" s="567"/>
      <c r="H510" s="567"/>
      <c r="I510" s="567"/>
      <c r="J510" s="567"/>
      <c r="K510" s="567"/>
      <c r="L510" s="567"/>
      <c r="M510" s="567"/>
      <c r="N510" s="567"/>
      <c r="O510" s="567"/>
      <c r="P510" s="567"/>
      <c r="Q510" s="567"/>
      <c r="R510" s="567"/>
      <c r="S510" s="567"/>
      <c r="T510" s="567"/>
      <c r="U510" s="567"/>
      <c r="V510" s="567"/>
      <c r="W510" s="567"/>
      <c r="X510" s="567"/>
      <c r="Y510" s="567"/>
      <c r="Z510" s="567"/>
      <c r="AA510" s="567"/>
      <c r="AB510" s="567"/>
      <c r="AC510" s="567"/>
      <c r="AD510" s="568"/>
      <c r="AE510" s="563"/>
      <c r="AF510" s="564"/>
      <c r="AG510" s="564"/>
      <c r="AH510" s="564"/>
      <c r="AI510" s="564"/>
      <c r="AJ510" s="565"/>
      <c r="AK510" s="6"/>
    </row>
    <row r="511" spans="1:37" x14ac:dyDescent="0.2">
      <c r="A511" s="561" t="e">
        <f t="shared" si="4"/>
        <v>#REF!</v>
      </c>
      <c r="B511" s="562"/>
      <c r="C511" s="563" t="e">
        <f t="shared" si="5"/>
        <v>#REF!</v>
      </c>
      <c r="D511" s="564"/>
      <c r="E511" s="565"/>
      <c r="F511" s="566" t="e">
        <f t="shared" si="6"/>
        <v>#REF!</v>
      </c>
      <c r="G511" s="567"/>
      <c r="H511" s="567"/>
      <c r="I511" s="567"/>
      <c r="J511" s="567"/>
      <c r="K511" s="567"/>
      <c r="L511" s="567"/>
      <c r="M511" s="567"/>
      <c r="N511" s="567"/>
      <c r="O511" s="567"/>
      <c r="P511" s="567"/>
      <c r="Q511" s="567"/>
      <c r="R511" s="567"/>
      <c r="S511" s="567"/>
      <c r="T511" s="567"/>
      <c r="U511" s="567"/>
      <c r="V511" s="567"/>
      <c r="W511" s="567"/>
      <c r="X511" s="567"/>
      <c r="Y511" s="567"/>
      <c r="Z511" s="567"/>
      <c r="AA511" s="567"/>
      <c r="AB511" s="567"/>
      <c r="AC511" s="567"/>
      <c r="AD511" s="568"/>
      <c r="AE511" s="563"/>
      <c r="AF511" s="564"/>
      <c r="AG511" s="564"/>
      <c r="AH511" s="564"/>
      <c r="AI511" s="564"/>
      <c r="AJ511" s="565"/>
      <c r="AK511" s="6"/>
    </row>
    <row r="512" spans="1:37" x14ac:dyDescent="0.2">
      <c r="A512" s="561" t="e">
        <f t="shared" si="4"/>
        <v>#REF!</v>
      </c>
      <c r="B512" s="562"/>
      <c r="C512" s="563" t="e">
        <f t="shared" si="5"/>
        <v>#REF!</v>
      </c>
      <c r="D512" s="564"/>
      <c r="E512" s="565"/>
      <c r="F512" s="566" t="e">
        <f t="shared" si="6"/>
        <v>#REF!</v>
      </c>
      <c r="G512" s="567"/>
      <c r="H512" s="567"/>
      <c r="I512" s="567"/>
      <c r="J512" s="567"/>
      <c r="K512" s="567"/>
      <c r="L512" s="567"/>
      <c r="M512" s="567"/>
      <c r="N512" s="567"/>
      <c r="O512" s="567"/>
      <c r="P512" s="567"/>
      <c r="Q512" s="567"/>
      <c r="R512" s="567"/>
      <c r="S512" s="567"/>
      <c r="T512" s="567"/>
      <c r="U512" s="567"/>
      <c r="V512" s="567"/>
      <c r="W512" s="567"/>
      <c r="X512" s="567"/>
      <c r="Y512" s="567"/>
      <c r="Z512" s="567"/>
      <c r="AA512" s="567"/>
      <c r="AB512" s="567"/>
      <c r="AC512" s="567"/>
      <c r="AD512" s="568"/>
      <c r="AE512" s="563"/>
      <c r="AF512" s="564"/>
      <c r="AG512" s="564"/>
      <c r="AH512" s="564"/>
      <c r="AI512" s="564"/>
      <c r="AJ512" s="565"/>
      <c r="AK512" s="6"/>
    </row>
    <row r="513" spans="1:37" x14ac:dyDescent="0.2">
      <c r="A513" s="561" t="e">
        <f t="shared" si="4"/>
        <v>#REF!</v>
      </c>
      <c r="B513" s="562"/>
      <c r="C513" s="563" t="e">
        <f t="shared" si="5"/>
        <v>#REF!</v>
      </c>
      <c r="D513" s="564"/>
      <c r="E513" s="565"/>
      <c r="F513" s="566" t="e">
        <f t="shared" si="6"/>
        <v>#REF!</v>
      </c>
      <c r="G513" s="567"/>
      <c r="H513" s="567"/>
      <c r="I513" s="567"/>
      <c r="J513" s="567"/>
      <c r="K513" s="567"/>
      <c r="L513" s="567"/>
      <c r="M513" s="567"/>
      <c r="N513" s="567"/>
      <c r="O513" s="567"/>
      <c r="P513" s="567"/>
      <c r="Q513" s="567"/>
      <c r="R513" s="567"/>
      <c r="S513" s="567"/>
      <c r="T513" s="567"/>
      <c r="U513" s="567"/>
      <c r="V513" s="567"/>
      <c r="W513" s="567"/>
      <c r="X513" s="567"/>
      <c r="Y513" s="567"/>
      <c r="Z513" s="567"/>
      <c r="AA513" s="567"/>
      <c r="AB513" s="567"/>
      <c r="AC513" s="567"/>
      <c r="AD513" s="568"/>
      <c r="AE513" s="563"/>
      <c r="AF513" s="564"/>
      <c r="AG513" s="564"/>
      <c r="AH513" s="564"/>
      <c r="AI513" s="564"/>
      <c r="AJ513" s="565"/>
      <c r="AK513" s="6"/>
    </row>
    <row r="514" spans="1:37" x14ac:dyDescent="0.2">
      <c r="A514" s="561" t="e">
        <f t="shared" si="4"/>
        <v>#REF!</v>
      </c>
      <c r="B514" s="562"/>
      <c r="C514" s="563" t="e">
        <f t="shared" si="5"/>
        <v>#REF!</v>
      </c>
      <c r="D514" s="564"/>
      <c r="E514" s="565"/>
      <c r="F514" s="566" t="e">
        <f t="shared" si="6"/>
        <v>#REF!</v>
      </c>
      <c r="G514" s="567"/>
      <c r="H514" s="567"/>
      <c r="I514" s="567"/>
      <c r="J514" s="567"/>
      <c r="K514" s="567"/>
      <c r="L514" s="567"/>
      <c r="M514" s="567"/>
      <c r="N514" s="567"/>
      <c r="O514" s="567"/>
      <c r="P514" s="567"/>
      <c r="Q514" s="567"/>
      <c r="R514" s="567"/>
      <c r="S514" s="567"/>
      <c r="T514" s="567"/>
      <c r="U514" s="567"/>
      <c r="V514" s="567"/>
      <c r="W514" s="567"/>
      <c r="X514" s="567"/>
      <c r="Y514" s="567"/>
      <c r="Z514" s="567"/>
      <c r="AA514" s="567"/>
      <c r="AB514" s="567"/>
      <c r="AC514" s="567"/>
      <c r="AD514" s="568"/>
      <c r="AE514" s="563"/>
      <c r="AF514" s="564"/>
      <c r="AG514" s="564"/>
      <c r="AH514" s="564"/>
      <c r="AI514" s="564"/>
      <c r="AJ514" s="565"/>
      <c r="AK514" s="6"/>
    </row>
    <row r="515" spans="1:37" x14ac:dyDescent="0.2">
      <c r="A515" s="561" t="e">
        <f t="shared" si="4"/>
        <v>#REF!</v>
      </c>
      <c r="B515" s="562"/>
      <c r="C515" s="563" t="e">
        <f t="shared" si="5"/>
        <v>#REF!</v>
      </c>
      <c r="D515" s="564"/>
      <c r="E515" s="565"/>
      <c r="F515" s="566" t="e">
        <f t="shared" si="6"/>
        <v>#REF!</v>
      </c>
      <c r="G515" s="567"/>
      <c r="H515" s="567"/>
      <c r="I515" s="567"/>
      <c r="J515" s="567"/>
      <c r="K515" s="567"/>
      <c r="L515" s="567"/>
      <c r="M515" s="567"/>
      <c r="N515" s="567"/>
      <c r="O515" s="567"/>
      <c r="P515" s="567"/>
      <c r="Q515" s="567"/>
      <c r="R515" s="567"/>
      <c r="S515" s="567"/>
      <c r="T515" s="567"/>
      <c r="U515" s="567"/>
      <c r="V515" s="567"/>
      <c r="W515" s="567"/>
      <c r="X515" s="567"/>
      <c r="Y515" s="567"/>
      <c r="Z515" s="567"/>
      <c r="AA515" s="567"/>
      <c r="AB515" s="567"/>
      <c r="AC515" s="567"/>
      <c r="AD515" s="568"/>
      <c r="AE515" s="563"/>
      <c r="AF515" s="564"/>
      <c r="AG515" s="564"/>
      <c r="AH515" s="564"/>
      <c r="AI515" s="564"/>
      <c r="AJ515" s="565"/>
      <c r="AK515" s="6"/>
    </row>
    <row r="516" spans="1:37" x14ac:dyDescent="0.2">
      <c r="A516" s="561" t="e">
        <f t="shared" si="4"/>
        <v>#REF!</v>
      </c>
      <c r="B516" s="562"/>
      <c r="C516" s="563" t="e">
        <f t="shared" si="5"/>
        <v>#REF!</v>
      </c>
      <c r="D516" s="564"/>
      <c r="E516" s="565"/>
      <c r="F516" s="566" t="e">
        <f t="shared" si="6"/>
        <v>#REF!</v>
      </c>
      <c r="G516" s="567"/>
      <c r="H516" s="567"/>
      <c r="I516" s="567"/>
      <c r="J516" s="567"/>
      <c r="K516" s="567"/>
      <c r="L516" s="567"/>
      <c r="M516" s="567"/>
      <c r="N516" s="567"/>
      <c r="O516" s="567"/>
      <c r="P516" s="567"/>
      <c r="Q516" s="567"/>
      <c r="R516" s="567"/>
      <c r="S516" s="567"/>
      <c r="T516" s="567"/>
      <c r="U516" s="567"/>
      <c r="V516" s="567"/>
      <c r="W516" s="567"/>
      <c r="X516" s="567"/>
      <c r="Y516" s="567"/>
      <c r="Z516" s="567"/>
      <c r="AA516" s="567"/>
      <c r="AB516" s="567"/>
      <c r="AC516" s="567"/>
      <c r="AD516" s="568"/>
      <c r="AE516" s="563"/>
      <c r="AF516" s="564"/>
      <c r="AG516" s="564"/>
      <c r="AH516" s="564"/>
      <c r="AI516" s="564"/>
      <c r="AJ516" s="565"/>
      <c r="AK516" s="6"/>
    </row>
    <row r="517" spans="1:37" x14ac:dyDescent="0.2">
      <c r="A517" s="561" t="e">
        <f t="shared" si="4"/>
        <v>#REF!</v>
      </c>
      <c r="B517" s="562"/>
      <c r="C517" s="563" t="e">
        <f t="shared" si="5"/>
        <v>#REF!</v>
      </c>
      <c r="D517" s="564"/>
      <c r="E517" s="565"/>
      <c r="F517" s="566" t="e">
        <f t="shared" si="6"/>
        <v>#REF!</v>
      </c>
      <c r="G517" s="567"/>
      <c r="H517" s="567"/>
      <c r="I517" s="567"/>
      <c r="J517" s="567"/>
      <c r="K517" s="567"/>
      <c r="L517" s="567"/>
      <c r="M517" s="567"/>
      <c r="N517" s="567"/>
      <c r="O517" s="567"/>
      <c r="P517" s="567"/>
      <c r="Q517" s="567"/>
      <c r="R517" s="567"/>
      <c r="S517" s="567"/>
      <c r="T517" s="567"/>
      <c r="U517" s="567"/>
      <c r="V517" s="567"/>
      <c r="W517" s="567"/>
      <c r="X517" s="567"/>
      <c r="Y517" s="567"/>
      <c r="Z517" s="567"/>
      <c r="AA517" s="567"/>
      <c r="AB517" s="567"/>
      <c r="AC517" s="567"/>
      <c r="AD517" s="568"/>
      <c r="AE517" s="563"/>
      <c r="AF517" s="564"/>
      <c r="AG517" s="564"/>
      <c r="AH517" s="564"/>
      <c r="AI517" s="564"/>
      <c r="AJ517" s="565"/>
      <c r="AK517" s="6"/>
    </row>
    <row r="518" spans="1:37" x14ac:dyDescent="0.2">
      <c r="A518" s="561" t="e">
        <f t="shared" si="4"/>
        <v>#REF!</v>
      </c>
      <c r="B518" s="562"/>
      <c r="C518" s="563" t="e">
        <f t="shared" si="5"/>
        <v>#REF!</v>
      </c>
      <c r="D518" s="564"/>
      <c r="E518" s="565"/>
      <c r="F518" s="566" t="e">
        <f t="shared" si="6"/>
        <v>#REF!</v>
      </c>
      <c r="G518" s="567"/>
      <c r="H518" s="567"/>
      <c r="I518" s="567"/>
      <c r="J518" s="567"/>
      <c r="K518" s="567"/>
      <c r="L518" s="567"/>
      <c r="M518" s="567"/>
      <c r="N518" s="567"/>
      <c r="O518" s="567"/>
      <c r="P518" s="567"/>
      <c r="Q518" s="567"/>
      <c r="R518" s="567"/>
      <c r="S518" s="567"/>
      <c r="T518" s="567"/>
      <c r="U518" s="567"/>
      <c r="V518" s="567"/>
      <c r="W518" s="567"/>
      <c r="X518" s="567"/>
      <c r="Y518" s="567"/>
      <c r="Z518" s="567"/>
      <c r="AA518" s="567"/>
      <c r="AB518" s="567"/>
      <c r="AC518" s="567"/>
      <c r="AD518" s="568"/>
      <c r="AE518" s="563"/>
      <c r="AF518" s="564"/>
      <c r="AG518" s="564"/>
      <c r="AH518" s="564"/>
      <c r="AI518" s="564"/>
      <c r="AJ518" s="565"/>
      <c r="AK518" s="6"/>
    </row>
    <row r="519" spans="1:37" x14ac:dyDescent="0.2">
      <c r="A519" s="561" t="e">
        <f t="shared" si="4"/>
        <v>#REF!</v>
      </c>
      <c r="B519" s="562"/>
      <c r="C519" s="563" t="e">
        <f t="shared" si="5"/>
        <v>#REF!</v>
      </c>
      <c r="D519" s="564"/>
      <c r="E519" s="565"/>
      <c r="F519" s="566" t="e">
        <f t="shared" si="6"/>
        <v>#REF!</v>
      </c>
      <c r="G519" s="567"/>
      <c r="H519" s="567"/>
      <c r="I519" s="567"/>
      <c r="J519" s="567"/>
      <c r="K519" s="567"/>
      <c r="L519" s="567"/>
      <c r="M519" s="567"/>
      <c r="N519" s="567"/>
      <c r="O519" s="567"/>
      <c r="P519" s="567"/>
      <c r="Q519" s="567"/>
      <c r="R519" s="567"/>
      <c r="S519" s="567"/>
      <c r="T519" s="567"/>
      <c r="U519" s="567"/>
      <c r="V519" s="567"/>
      <c r="W519" s="567"/>
      <c r="X519" s="567"/>
      <c r="Y519" s="567"/>
      <c r="Z519" s="567"/>
      <c r="AA519" s="567"/>
      <c r="AB519" s="567"/>
      <c r="AC519" s="567"/>
      <c r="AD519" s="568"/>
      <c r="AE519" s="563"/>
      <c r="AF519" s="564"/>
      <c r="AG519" s="564"/>
      <c r="AH519" s="564"/>
      <c r="AI519" s="564"/>
      <c r="AJ519" s="565"/>
      <c r="AK519" s="6"/>
    </row>
    <row r="520" spans="1:37" x14ac:dyDescent="0.2">
      <c r="A520" s="561" t="e">
        <f t="shared" si="4"/>
        <v>#REF!</v>
      </c>
      <c r="B520" s="562"/>
      <c r="C520" s="563" t="e">
        <f t="shared" si="5"/>
        <v>#REF!</v>
      </c>
      <c r="D520" s="564"/>
      <c r="E520" s="565"/>
      <c r="F520" s="566" t="e">
        <f t="shared" si="6"/>
        <v>#REF!</v>
      </c>
      <c r="G520" s="567"/>
      <c r="H520" s="567"/>
      <c r="I520" s="567"/>
      <c r="J520" s="567"/>
      <c r="K520" s="567"/>
      <c r="L520" s="567"/>
      <c r="M520" s="567"/>
      <c r="N520" s="567"/>
      <c r="O520" s="567"/>
      <c r="P520" s="567"/>
      <c r="Q520" s="567"/>
      <c r="R520" s="567"/>
      <c r="S520" s="567"/>
      <c r="T520" s="567"/>
      <c r="U520" s="567"/>
      <c r="V520" s="567"/>
      <c r="W520" s="567"/>
      <c r="X520" s="567"/>
      <c r="Y520" s="567"/>
      <c r="Z520" s="567"/>
      <c r="AA520" s="567"/>
      <c r="AB520" s="567"/>
      <c r="AC520" s="567"/>
      <c r="AD520" s="568"/>
      <c r="AE520" s="563"/>
      <c r="AF520" s="564"/>
      <c r="AG520" s="564"/>
      <c r="AH520" s="564"/>
      <c r="AI520" s="564"/>
      <c r="AJ520" s="565"/>
      <c r="AK520" s="6"/>
    </row>
    <row r="521" spans="1:37" x14ac:dyDescent="0.2">
      <c r="A521" s="561" t="e">
        <f t="shared" si="4"/>
        <v>#REF!</v>
      </c>
      <c r="B521" s="562"/>
      <c r="C521" s="563" t="e">
        <f t="shared" si="5"/>
        <v>#REF!</v>
      </c>
      <c r="D521" s="564"/>
      <c r="E521" s="565"/>
      <c r="F521" s="566" t="e">
        <f t="shared" si="6"/>
        <v>#REF!</v>
      </c>
      <c r="G521" s="567"/>
      <c r="H521" s="567"/>
      <c r="I521" s="567"/>
      <c r="J521" s="567"/>
      <c r="K521" s="567"/>
      <c r="L521" s="567"/>
      <c r="M521" s="567"/>
      <c r="N521" s="567"/>
      <c r="O521" s="567"/>
      <c r="P521" s="567"/>
      <c r="Q521" s="567"/>
      <c r="R521" s="567"/>
      <c r="S521" s="567"/>
      <c r="T521" s="567"/>
      <c r="U521" s="567"/>
      <c r="V521" s="567"/>
      <c r="W521" s="567"/>
      <c r="X521" s="567"/>
      <c r="Y521" s="567"/>
      <c r="Z521" s="567"/>
      <c r="AA521" s="567"/>
      <c r="AB521" s="567"/>
      <c r="AC521" s="567"/>
      <c r="AD521" s="568"/>
      <c r="AE521" s="563"/>
      <c r="AF521" s="564"/>
      <c r="AG521" s="564"/>
      <c r="AH521" s="564"/>
      <c r="AI521" s="564"/>
      <c r="AJ521" s="565"/>
      <c r="AK521" s="6"/>
    </row>
    <row r="522" spans="1:37" x14ac:dyDescent="0.2">
      <c r="A522" s="561" t="e">
        <f t="shared" si="4"/>
        <v>#REF!</v>
      </c>
      <c r="B522" s="562"/>
      <c r="C522" s="563" t="e">
        <f t="shared" si="5"/>
        <v>#REF!</v>
      </c>
      <c r="D522" s="564"/>
      <c r="E522" s="565"/>
      <c r="F522" s="566" t="e">
        <f t="shared" si="6"/>
        <v>#REF!</v>
      </c>
      <c r="G522" s="567"/>
      <c r="H522" s="567"/>
      <c r="I522" s="567"/>
      <c r="J522" s="567"/>
      <c r="K522" s="567"/>
      <c r="L522" s="567"/>
      <c r="M522" s="567"/>
      <c r="N522" s="567"/>
      <c r="O522" s="567"/>
      <c r="P522" s="567"/>
      <c r="Q522" s="567"/>
      <c r="R522" s="567"/>
      <c r="S522" s="567"/>
      <c r="T522" s="567"/>
      <c r="U522" s="567"/>
      <c r="V522" s="567"/>
      <c r="W522" s="567"/>
      <c r="X522" s="567"/>
      <c r="Y522" s="567"/>
      <c r="Z522" s="567"/>
      <c r="AA522" s="567"/>
      <c r="AB522" s="567"/>
      <c r="AC522" s="567"/>
      <c r="AD522" s="568"/>
      <c r="AE522" s="563"/>
      <c r="AF522" s="564"/>
      <c r="AG522" s="564"/>
      <c r="AH522" s="564"/>
      <c r="AI522" s="564"/>
      <c r="AJ522" s="565"/>
      <c r="AK522" s="6"/>
    </row>
    <row r="523" spans="1:37" x14ac:dyDescent="0.2">
      <c r="A523" s="561" t="e">
        <f t="shared" si="4"/>
        <v>#REF!</v>
      </c>
      <c r="B523" s="562"/>
      <c r="C523" s="563" t="e">
        <f t="shared" si="5"/>
        <v>#REF!</v>
      </c>
      <c r="D523" s="564"/>
      <c r="E523" s="565"/>
      <c r="F523" s="566" t="e">
        <f t="shared" si="6"/>
        <v>#REF!</v>
      </c>
      <c r="G523" s="567"/>
      <c r="H523" s="567"/>
      <c r="I523" s="567"/>
      <c r="J523" s="567"/>
      <c r="K523" s="567"/>
      <c r="L523" s="567"/>
      <c r="M523" s="567"/>
      <c r="N523" s="567"/>
      <c r="O523" s="567"/>
      <c r="P523" s="567"/>
      <c r="Q523" s="567"/>
      <c r="R523" s="567"/>
      <c r="S523" s="567"/>
      <c r="T523" s="567"/>
      <c r="U523" s="567"/>
      <c r="V523" s="567"/>
      <c r="W523" s="567"/>
      <c r="X523" s="567"/>
      <c r="Y523" s="567"/>
      <c r="Z523" s="567"/>
      <c r="AA523" s="567"/>
      <c r="AB523" s="567"/>
      <c r="AC523" s="567"/>
      <c r="AD523" s="568"/>
      <c r="AE523" s="563"/>
      <c r="AF523" s="564"/>
      <c r="AG523" s="564"/>
      <c r="AH523" s="564"/>
      <c r="AI523" s="564"/>
      <c r="AJ523" s="565"/>
      <c r="AK523" s="6"/>
    </row>
    <row r="524" spans="1:37" x14ac:dyDescent="0.2">
      <c r="A524" s="561" t="e">
        <f t="shared" si="4"/>
        <v>#REF!</v>
      </c>
      <c r="B524" s="562"/>
      <c r="C524" s="563" t="e">
        <f t="shared" si="5"/>
        <v>#REF!</v>
      </c>
      <c r="D524" s="564"/>
      <c r="E524" s="565"/>
      <c r="F524" s="566" t="e">
        <f t="shared" si="6"/>
        <v>#REF!</v>
      </c>
      <c r="G524" s="567"/>
      <c r="H524" s="567"/>
      <c r="I524" s="567"/>
      <c r="J524" s="567"/>
      <c r="K524" s="567"/>
      <c r="L524" s="567"/>
      <c r="M524" s="567"/>
      <c r="N524" s="567"/>
      <c r="O524" s="567"/>
      <c r="P524" s="567"/>
      <c r="Q524" s="567"/>
      <c r="R524" s="567"/>
      <c r="S524" s="567"/>
      <c r="T524" s="567"/>
      <c r="U524" s="567"/>
      <c r="V524" s="567"/>
      <c r="W524" s="567"/>
      <c r="X524" s="567"/>
      <c r="Y524" s="567"/>
      <c r="Z524" s="567"/>
      <c r="AA524" s="567"/>
      <c r="AB524" s="567"/>
      <c r="AC524" s="567"/>
      <c r="AD524" s="568"/>
      <c r="AE524" s="563"/>
      <c r="AF524" s="564"/>
      <c r="AG524" s="564"/>
      <c r="AH524" s="564"/>
      <c r="AI524" s="564"/>
      <c r="AJ524" s="565"/>
      <c r="AK524" s="6"/>
    </row>
    <row r="525" spans="1:37" x14ac:dyDescent="0.2">
      <c r="A525" s="561" t="e">
        <f t="shared" si="4"/>
        <v>#REF!</v>
      </c>
      <c r="B525" s="562"/>
      <c r="C525" s="563" t="e">
        <f t="shared" si="5"/>
        <v>#REF!</v>
      </c>
      <c r="D525" s="564"/>
      <c r="E525" s="565"/>
      <c r="F525" s="566" t="e">
        <f t="shared" si="6"/>
        <v>#REF!</v>
      </c>
      <c r="G525" s="567"/>
      <c r="H525" s="567"/>
      <c r="I525" s="567"/>
      <c r="J525" s="567"/>
      <c r="K525" s="567"/>
      <c r="L525" s="567"/>
      <c r="M525" s="567"/>
      <c r="N525" s="567"/>
      <c r="O525" s="567"/>
      <c r="P525" s="567"/>
      <c r="Q525" s="567"/>
      <c r="R525" s="567"/>
      <c r="S525" s="567"/>
      <c r="T525" s="567"/>
      <c r="U525" s="567"/>
      <c r="V525" s="567"/>
      <c r="W525" s="567"/>
      <c r="X525" s="567"/>
      <c r="Y525" s="567"/>
      <c r="Z525" s="567"/>
      <c r="AA525" s="567"/>
      <c r="AB525" s="567"/>
      <c r="AC525" s="567"/>
      <c r="AD525" s="568"/>
      <c r="AE525" s="563"/>
      <c r="AF525" s="564"/>
      <c r="AG525" s="564"/>
      <c r="AH525" s="564"/>
      <c r="AI525" s="564"/>
      <c r="AJ525" s="565"/>
      <c r="AK525" s="6"/>
    </row>
    <row r="526" spans="1:37" x14ac:dyDescent="0.2">
      <c r="A526" s="561" t="e">
        <f t="shared" si="4"/>
        <v>#REF!</v>
      </c>
      <c r="B526" s="562"/>
      <c r="C526" s="563" t="e">
        <f t="shared" si="5"/>
        <v>#REF!</v>
      </c>
      <c r="D526" s="564"/>
      <c r="E526" s="565"/>
      <c r="F526" s="566" t="e">
        <f t="shared" si="6"/>
        <v>#REF!</v>
      </c>
      <c r="G526" s="567"/>
      <c r="H526" s="567"/>
      <c r="I526" s="567"/>
      <c r="J526" s="567"/>
      <c r="K526" s="567"/>
      <c r="L526" s="567"/>
      <c r="M526" s="567"/>
      <c r="N526" s="567"/>
      <c r="O526" s="567"/>
      <c r="P526" s="567"/>
      <c r="Q526" s="567"/>
      <c r="R526" s="567"/>
      <c r="S526" s="567"/>
      <c r="T526" s="567"/>
      <c r="U526" s="567"/>
      <c r="V526" s="567"/>
      <c r="W526" s="567"/>
      <c r="X526" s="567"/>
      <c r="Y526" s="567"/>
      <c r="Z526" s="567"/>
      <c r="AA526" s="567"/>
      <c r="AB526" s="567"/>
      <c r="AC526" s="567"/>
      <c r="AD526" s="568"/>
      <c r="AE526" s="563"/>
      <c r="AF526" s="564"/>
      <c r="AG526" s="564"/>
      <c r="AH526" s="564"/>
      <c r="AI526" s="564"/>
      <c r="AJ526" s="565"/>
      <c r="AK526" s="6"/>
    </row>
    <row r="527" spans="1:37" x14ac:dyDescent="0.2">
      <c r="A527" s="561" t="e">
        <f t="shared" si="4"/>
        <v>#REF!</v>
      </c>
      <c r="B527" s="562"/>
      <c r="C527" s="563" t="e">
        <f t="shared" si="5"/>
        <v>#REF!</v>
      </c>
      <c r="D527" s="564"/>
      <c r="E527" s="565"/>
      <c r="F527" s="566" t="e">
        <f t="shared" si="6"/>
        <v>#REF!</v>
      </c>
      <c r="G527" s="567"/>
      <c r="H527" s="567"/>
      <c r="I527" s="567"/>
      <c r="J527" s="567"/>
      <c r="K527" s="567"/>
      <c r="L527" s="567"/>
      <c r="M527" s="567"/>
      <c r="N527" s="567"/>
      <c r="O527" s="567"/>
      <c r="P527" s="567"/>
      <c r="Q527" s="567"/>
      <c r="R527" s="567"/>
      <c r="S527" s="567"/>
      <c r="T527" s="567"/>
      <c r="U527" s="567"/>
      <c r="V527" s="567"/>
      <c r="W527" s="567"/>
      <c r="X527" s="567"/>
      <c r="Y527" s="567"/>
      <c r="Z527" s="567"/>
      <c r="AA527" s="567"/>
      <c r="AB527" s="567"/>
      <c r="AC527" s="567"/>
      <c r="AD527" s="568"/>
      <c r="AE527" s="563"/>
      <c r="AF527" s="564"/>
      <c r="AG527" s="564"/>
      <c r="AH527" s="564"/>
      <c r="AI527" s="564"/>
      <c r="AJ527" s="565"/>
      <c r="AK527" s="6"/>
    </row>
    <row r="528" spans="1:37" x14ac:dyDescent="0.2">
      <c r="A528" s="561" t="e">
        <f t="shared" si="4"/>
        <v>#REF!</v>
      </c>
      <c r="B528" s="562"/>
      <c r="C528" s="563" t="e">
        <f t="shared" si="5"/>
        <v>#REF!</v>
      </c>
      <c r="D528" s="564"/>
      <c r="E528" s="565"/>
      <c r="F528" s="566" t="e">
        <f t="shared" si="6"/>
        <v>#REF!</v>
      </c>
      <c r="G528" s="567"/>
      <c r="H528" s="567"/>
      <c r="I528" s="567"/>
      <c r="J528" s="567"/>
      <c r="K528" s="567"/>
      <c r="L528" s="567"/>
      <c r="M528" s="567"/>
      <c r="N528" s="567"/>
      <c r="O528" s="567"/>
      <c r="P528" s="567"/>
      <c r="Q528" s="567"/>
      <c r="R528" s="567"/>
      <c r="S528" s="567"/>
      <c r="T528" s="567"/>
      <c r="U528" s="567"/>
      <c r="V528" s="567"/>
      <c r="W528" s="567"/>
      <c r="X528" s="567"/>
      <c r="Y528" s="567"/>
      <c r="Z528" s="567"/>
      <c r="AA528" s="567"/>
      <c r="AB528" s="567"/>
      <c r="AC528" s="567"/>
      <c r="AD528" s="568"/>
      <c r="AE528" s="563"/>
      <c r="AF528" s="564"/>
      <c r="AG528" s="564"/>
      <c r="AH528" s="564"/>
      <c r="AI528" s="564"/>
      <c r="AJ528" s="565"/>
      <c r="AK528" s="6"/>
    </row>
    <row r="529" spans="1:37" x14ac:dyDescent="0.2">
      <c r="A529" s="561" t="e">
        <f t="shared" si="4"/>
        <v>#REF!</v>
      </c>
      <c r="B529" s="562"/>
      <c r="C529" s="563" t="e">
        <f t="shared" si="5"/>
        <v>#REF!</v>
      </c>
      <c r="D529" s="564"/>
      <c r="E529" s="565"/>
      <c r="F529" s="566" t="e">
        <f t="shared" si="6"/>
        <v>#REF!</v>
      </c>
      <c r="G529" s="567"/>
      <c r="H529" s="567"/>
      <c r="I529" s="567"/>
      <c r="J529" s="567"/>
      <c r="K529" s="567"/>
      <c r="L529" s="567"/>
      <c r="M529" s="567"/>
      <c r="N529" s="567"/>
      <c r="O529" s="567"/>
      <c r="P529" s="567"/>
      <c r="Q529" s="567"/>
      <c r="R529" s="567"/>
      <c r="S529" s="567"/>
      <c r="T529" s="567"/>
      <c r="U529" s="567"/>
      <c r="V529" s="567"/>
      <c r="W529" s="567"/>
      <c r="X529" s="567"/>
      <c r="Y529" s="567"/>
      <c r="Z529" s="567"/>
      <c r="AA529" s="567"/>
      <c r="AB529" s="567"/>
      <c r="AC529" s="567"/>
      <c r="AD529" s="568"/>
      <c r="AE529" s="563"/>
      <c r="AF529" s="564"/>
      <c r="AG529" s="564"/>
      <c r="AH529" s="564"/>
      <c r="AI529" s="564"/>
      <c r="AJ529" s="565"/>
      <c r="AK529" s="6"/>
    </row>
    <row r="530" spans="1:37" x14ac:dyDescent="0.2">
      <c r="A530" s="561" t="e">
        <f t="shared" si="4"/>
        <v>#REF!</v>
      </c>
      <c r="B530" s="562"/>
      <c r="C530" s="563" t="e">
        <f t="shared" si="5"/>
        <v>#REF!</v>
      </c>
      <c r="D530" s="564"/>
      <c r="E530" s="565"/>
      <c r="F530" s="566" t="e">
        <f t="shared" si="6"/>
        <v>#REF!</v>
      </c>
      <c r="G530" s="567"/>
      <c r="H530" s="567"/>
      <c r="I530" s="567"/>
      <c r="J530" s="567"/>
      <c r="K530" s="567"/>
      <c r="L530" s="567"/>
      <c r="M530" s="567"/>
      <c r="N530" s="567"/>
      <c r="O530" s="567"/>
      <c r="P530" s="567"/>
      <c r="Q530" s="567"/>
      <c r="R530" s="567"/>
      <c r="S530" s="567"/>
      <c r="T530" s="567"/>
      <c r="U530" s="567"/>
      <c r="V530" s="567"/>
      <c r="W530" s="567"/>
      <c r="X530" s="567"/>
      <c r="Y530" s="567"/>
      <c r="Z530" s="567"/>
      <c r="AA530" s="567"/>
      <c r="AB530" s="567"/>
      <c r="AC530" s="567"/>
      <c r="AD530" s="568"/>
      <c r="AE530" s="563"/>
      <c r="AF530" s="564"/>
      <c r="AG530" s="564"/>
      <c r="AH530" s="564"/>
      <c r="AI530" s="564"/>
      <c r="AJ530" s="565"/>
      <c r="AK530" s="6"/>
    </row>
    <row r="531" spans="1:37" x14ac:dyDescent="0.2">
      <c r="A531" s="561" t="e">
        <f t="shared" si="4"/>
        <v>#REF!</v>
      </c>
      <c r="B531" s="562"/>
      <c r="C531" s="563" t="e">
        <f t="shared" si="5"/>
        <v>#REF!</v>
      </c>
      <c r="D531" s="564"/>
      <c r="E531" s="565"/>
      <c r="F531" s="566" t="e">
        <f t="shared" si="6"/>
        <v>#REF!</v>
      </c>
      <c r="G531" s="567"/>
      <c r="H531" s="567"/>
      <c r="I531" s="567"/>
      <c r="J531" s="567"/>
      <c r="K531" s="567"/>
      <c r="L531" s="567"/>
      <c r="M531" s="567"/>
      <c r="N531" s="567"/>
      <c r="O531" s="567"/>
      <c r="P531" s="567"/>
      <c r="Q531" s="567"/>
      <c r="R531" s="567"/>
      <c r="S531" s="567"/>
      <c r="T531" s="567"/>
      <c r="U531" s="567"/>
      <c r="V531" s="567"/>
      <c r="W531" s="567"/>
      <c r="X531" s="567"/>
      <c r="Y531" s="567"/>
      <c r="Z531" s="567"/>
      <c r="AA531" s="567"/>
      <c r="AB531" s="567"/>
      <c r="AC531" s="567"/>
      <c r="AD531" s="568"/>
      <c r="AE531" s="563"/>
      <c r="AF531" s="564"/>
      <c r="AG531" s="564"/>
      <c r="AH531" s="564"/>
      <c r="AI531" s="564"/>
      <c r="AJ531" s="565"/>
      <c r="AK531" s="6"/>
    </row>
    <row r="532" spans="1:37" x14ac:dyDescent="0.2">
      <c r="A532" s="561" t="e">
        <f t="shared" si="4"/>
        <v>#REF!</v>
      </c>
      <c r="B532" s="562"/>
      <c r="C532" s="563" t="e">
        <f t="shared" si="5"/>
        <v>#REF!</v>
      </c>
      <c r="D532" s="564"/>
      <c r="E532" s="565"/>
      <c r="F532" s="566" t="e">
        <f t="shared" si="6"/>
        <v>#REF!</v>
      </c>
      <c r="G532" s="567"/>
      <c r="H532" s="567"/>
      <c r="I532" s="567"/>
      <c r="J532" s="567"/>
      <c r="K532" s="567"/>
      <c r="L532" s="567"/>
      <c r="M532" s="567"/>
      <c r="N532" s="567"/>
      <c r="O532" s="567"/>
      <c r="P532" s="567"/>
      <c r="Q532" s="567"/>
      <c r="R532" s="567"/>
      <c r="S532" s="567"/>
      <c r="T532" s="567"/>
      <c r="U532" s="567"/>
      <c r="V532" s="567"/>
      <c r="W532" s="567"/>
      <c r="X532" s="567"/>
      <c r="Y532" s="567"/>
      <c r="Z532" s="567"/>
      <c r="AA532" s="567"/>
      <c r="AB532" s="567"/>
      <c r="AC532" s="567"/>
      <c r="AD532" s="568"/>
      <c r="AE532" s="563"/>
      <c r="AF532" s="564"/>
      <c r="AG532" s="564"/>
      <c r="AH532" s="564"/>
      <c r="AI532" s="564"/>
      <c r="AJ532" s="565"/>
      <c r="AK532" s="6"/>
    </row>
    <row r="533" spans="1:37" x14ac:dyDescent="0.2">
      <c r="A533" s="561" t="e">
        <f t="shared" si="4"/>
        <v>#REF!</v>
      </c>
      <c r="B533" s="562"/>
      <c r="C533" s="563" t="e">
        <f t="shared" si="5"/>
        <v>#REF!</v>
      </c>
      <c r="D533" s="564"/>
      <c r="E533" s="565"/>
      <c r="F533" s="566" t="e">
        <f t="shared" si="6"/>
        <v>#REF!</v>
      </c>
      <c r="G533" s="567"/>
      <c r="H533" s="567"/>
      <c r="I533" s="567"/>
      <c r="J533" s="567"/>
      <c r="K533" s="567"/>
      <c r="L533" s="567"/>
      <c r="M533" s="567"/>
      <c r="N533" s="567"/>
      <c r="O533" s="567"/>
      <c r="P533" s="567"/>
      <c r="Q533" s="567"/>
      <c r="R533" s="567"/>
      <c r="S533" s="567"/>
      <c r="T533" s="567"/>
      <c r="U533" s="567"/>
      <c r="V533" s="567"/>
      <c r="W533" s="567"/>
      <c r="X533" s="567"/>
      <c r="Y533" s="567"/>
      <c r="Z533" s="567"/>
      <c r="AA533" s="567"/>
      <c r="AB533" s="567"/>
      <c r="AC533" s="567"/>
      <c r="AD533" s="568"/>
      <c r="AE533" s="563"/>
      <c r="AF533" s="564"/>
      <c r="AG533" s="564"/>
      <c r="AH533" s="564"/>
      <c r="AI533" s="564"/>
      <c r="AJ533" s="565"/>
      <c r="AK533" s="6"/>
    </row>
    <row r="534" spans="1:37" x14ac:dyDescent="0.2">
      <c r="A534" s="561" t="e">
        <f t="shared" si="4"/>
        <v>#REF!</v>
      </c>
      <c r="B534" s="562"/>
      <c r="C534" s="563" t="e">
        <f t="shared" si="5"/>
        <v>#REF!</v>
      </c>
      <c r="D534" s="564"/>
      <c r="E534" s="565"/>
      <c r="F534" s="566" t="e">
        <f t="shared" si="6"/>
        <v>#REF!</v>
      </c>
      <c r="G534" s="567"/>
      <c r="H534" s="567"/>
      <c r="I534" s="567"/>
      <c r="J534" s="567"/>
      <c r="K534" s="567"/>
      <c r="L534" s="567"/>
      <c r="M534" s="567"/>
      <c r="N534" s="567"/>
      <c r="O534" s="567"/>
      <c r="P534" s="567"/>
      <c r="Q534" s="567"/>
      <c r="R534" s="567"/>
      <c r="S534" s="567"/>
      <c r="T534" s="567"/>
      <c r="U534" s="567"/>
      <c r="V534" s="567"/>
      <c r="W534" s="567"/>
      <c r="X534" s="567"/>
      <c r="Y534" s="567"/>
      <c r="Z534" s="567"/>
      <c r="AA534" s="567"/>
      <c r="AB534" s="567"/>
      <c r="AC534" s="567"/>
      <c r="AD534" s="568"/>
      <c r="AE534" s="563"/>
      <c r="AF534" s="564"/>
      <c r="AG534" s="564"/>
      <c r="AH534" s="564"/>
      <c r="AI534" s="564"/>
      <c r="AJ534" s="565"/>
      <c r="AK534" s="6"/>
    </row>
    <row r="535" spans="1:37" x14ac:dyDescent="0.2">
      <c r="A535" s="561" t="e">
        <f t="shared" si="4"/>
        <v>#REF!</v>
      </c>
      <c r="B535" s="562"/>
      <c r="C535" s="563" t="e">
        <f t="shared" si="5"/>
        <v>#REF!</v>
      </c>
      <c r="D535" s="564"/>
      <c r="E535" s="565"/>
      <c r="F535" s="566" t="e">
        <f t="shared" si="6"/>
        <v>#REF!</v>
      </c>
      <c r="G535" s="567"/>
      <c r="H535" s="567"/>
      <c r="I535" s="567"/>
      <c r="J535" s="567"/>
      <c r="K535" s="567"/>
      <c r="L535" s="567"/>
      <c r="M535" s="567"/>
      <c r="N535" s="567"/>
      <c r="O535" s="567"/>
      <c r="P535" s="567"/>
      <c r="Q535" s="567"/>
      <c r="R535" s="567"/>
      <c r="S535" s="567"/>
      <c r="T535" s="567"/>
      <c r="U535" s="567"/>
      <c r="V535" s="567"/>
      <c r="W535" s="567"/>
      <c r="X535" s="567"/>
      <c r="Y535" s="567"/>
      <c r="Z535" s="567"/>
      <c r="AA535" s="567"/>
      <c r="AB535" s="567"/>
      <c r="AC535" s="567"/>
      <c r="AD535" s="568"/>
      <c r="AE535" s="563"/>
      <c r="AF535" s="564"/>
      <c r="AG535" s="564"/>
      <c r="AH535" s="564"/>
      <c r="AI535" s="564"/>
      <c r="AJ535" s="565"/>
      <c r="AK535" s="6"/>
    </row>
    <row r="536" spans="1:37" x14ac:dyDescent="0.2">
      <c r="A536" s="561" t="e">
        <f t="shared" si="4"/>
        <v>#REF!</v>
      </c>
      <c r="B536" s="562"/>
      <c r="C536" s="563" t="e">
        <f t="shared" si="5"/>
        <v>#REF!</v>
      </c>
      <c r="D536" s="564"/>
      <c r="E536" s="565"/>
      <c r="F536" s="566" t="e">
        <f t="shared" si="6"/>
        <v>#REF!</v>
      </c>
      <c r="G536" s="567"/>
      <c r="H536" s="567"/>
      <c r="I536" s="567"/>
      <c r="J536" s="567"/>
      <c r="K536" s="567"/>
      <c r="L536" s="567"/>
      <c r="M536" s="567"/>
      <c r="N536" s="567"/>
      <c r="O536" s="567"/>
      <c r="P536" s="567"/>
      <c r="Q536" s="567"/>
      <c r="R536" s="567"/>
      <c r="S536" s="567"/>
      <c r="T536" s="567"/>
      <c r="U536" s="567"/>
      <c r="V536" s="567"/>
      <c r="W536" s="567"/>
      <c r="X536" s="567"/>
      <c r="Y536" s="567"/>
      <c r="Z536" s="567"/>
      <c r="AA536" s="567"/>
      <c r="AB536" s="567"/>
      <c r="AC536" s="567"/>
      <c r="AD536" s="568"/>
      <c r="AE536" s="563"/>
      <c r="AF536" s="564"/>
      <c r="AG536" s="564"/>
      <c r="AH536" s="564"/>
      <c r="AI536" s="564"/>
      <c r="AJ536" s="565"/>
      <c r="AK536" s="6"/>
    </row>
    <row r="537" spans="1:37" x14ac:dyDescent="0.2">
      <c r="A537" s="561" t="e">
        <f t="shared" ref="A537:A564" si="7">+A194</f>
        <v>#REF!</v>
      </c>
      <c r="B537" s="562"/>
      <c r="C537" s="563" t="e">
        <f t="shared" ref="C537:C564" si="8">+C194</f>
        <v>#REF!</v>
      </c>
      <c r="D537" s="564"/>
      <c r="E537" s="565"/>
      <c r="F537" s="566" t="e">
        <f t="shared" ref="F537:F564" si="9">+F194</f>
        <v>#REF!</v>
      </c>
      <c r="G537" s="567"/>
      <c r="H537" s="567"/>
      <c r="I537" s="567"/>
      <c r="J537" s="567"/>
      <c r="K537" s="567"/>
      <c r="L537" s="567"/>
      <c r="M537" s="567"/>
      <c r="N537" s="567"/>
      <c r="O537" s="567"/>
      <c r="P537" s="567"/>
      <c r="Q537" s="567"/>
      <c r="R537" s="567"/>
      <c r="S537" s="567"/>
      <c r="T537" s="567"/>
      <c r="U537" s="567"/>
      <c r="V537" s="567"/>
      <c r="W537" s="567"/>
      <c r="X537" s="567"/>
      <c r="Y537" s="567"/>
      <c r="Z537" s="567"/>
      <c r="AA537" s="567"/>
      <c r="AB537" s="567"/>
      <c r="AC537" s="567"/>
      <c r="AD537" s="568"/>
      <c r="AE537" s="563"/>
      <c r="AF537" s="564"/>
      <c r="AG537" s="564"/>
      <c r="AH537" s="564"/>
      <c r="AI537" s="564"/>
      <c r="AJ537" s="565"/>
      <c r="AK537" s="6"/>
    </row>
    <row r="538" spans="1:37" x14ac:dyDescent="0.2">
      <c r="A538" s="561" t="e">
        <f t="shared" si="7"/>
        <v>#REF!</v>
      </c>
      <c r="B538" s="562"/>
      <c r="C538" s="563" t="e">
        <f t="shared" si="8"/>
        <v>#REF!</v>
      </c>
      <c r="D538" s="564"/>
      <c r="E538" s="565"/>
      <c r="F538" s="566" t="e">
        <f t="shared" si="9"/>
        <v>#REF!</v>
      </c>
      <c r="G538" s="567"/>
      <c r="H538" s="567"/>
      <c r="I538" s="567"/>
      <c r="J538" s="567"/>
      <c r="K538" s="567"/>
      <c r="L538" s="567"/>
      <c r="M538" s="567"/>
      <c r="N538" s="567"/>
      <c r="O538" s="567"/>
      <c r="P538" s="567"/>
      <c r="Q538" s="567"/>
      <c r="R538" s="567"/>
      <c r="S538" s="567"/>
      <c r="T538" s="567"/>
      <c r="U538" s="567"/>
      <c r="V538" s="567"/>
      <c r="W538" s="567"/>
      <c r="X538" s="567"/>
      <c r="Y538" s="567"/>
      <c r="Z538" s="567"/>
      <c r="AA538" s="567"/>
      <c r="AB538" s="567"/>
      <c r="AC538" s="567"/>
      <c r="AD538" s="568"/>
      <c r="AE538" s="563"/>
      <c r="AF538" s="564"/>
      <c r="AG538" s="564"/>
      <c r="AH538" s="564"/>
      <c r="AI538" s="564"/>
      <c r="AJ538" s="565"/>
      <c r="AK538" s="6"/>
    </row>
    <row r="539" spans="1:37" x14ac:dyDescent="0.2">
      <c r="A539" s="561" t="e">
        <f t="shared" si="7"/>
        <v>#REF!</v>
      </c>
      <c r="B539" s="562"/>
      <c r="C539" s="563" t="e">
        <f t="shared" si="8"/>
        <v>#REF!</v>
      </c>
      <c r="D539" s="564"/>
      <c r="E539" s="565"/>
      <c r="F539" s="566" t="e">
        <f t="shared" si="9"/>
        <v>#REF!</v>
      </c>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8"/>
      <c r="AE539" s="563"/>
      <c r="AF539" s="564"/>
      <c r="AG539" s="564"/>
      <c r="AH539" s="564"/>
      <c r="AI539" s="564"/>
      <c r="AJ539" s="565"/>
      <c r="AK539" s="6"/>
    </row>
    <row r="540" spans="1:37" x14ac:dyDescent="0.2">
      <c r="A540" s="561" t="e">
        <f t="shared" si="7"/>
        <v>#REF!</v>
      </c>
      <c r="B540" s="562"/>
      <c r="C540" s="563" t="e">
        <f t="shared" si="8"/>
        <v>#REF!</v>
      </c>
      <c r="D540" s="564"/>
      <c r="E540" s="565"/>
      <c r="F540" s="566" t="e">
        <f t="shared" si="9"/>
        <v>#REF!</v>
      </c>
      <c r="G540" s="567"/>
      <c r="H540" s="567"/>
      <c r="I540" s="567"/>
      <c r="J540" s="567"/>
      <c r="K540" s="567"/>
      <c r="L540" s="567"/>
      <c r="M540" s="567"/>
      <c r="N540" s="567"/>
      <c r="O540" s="567"/>
      <c r="P540" s="567"/>
      <c r="Q540" s="567"/>
      <c r="R540" s="567"/>
      <c r="S540" s="567"/>
      <c r="T540" s="567"/>
      <c r="U540" s="567"/>
      <c r="V540" s="567"/>
      <c r="W540" s="567"/>
      <c r="X540" s="567"/>
      <c r="Y540" s="567"/>
      <c r="Z540" s="567"/>
      <c r="AA540" s="567"/>
      <c r="AB540" s="567"/>
      <c r="AC540" s="567"/>
      <c r="AD540" s="568"/>
      <c r="AE540" s="563"/>
      <c r="AF540" s="564"/>
      <c r="AG540" s="564"/>
      <c r="AH540" s="564"/>
      <c r="AI540" s="564"/>
      <c r="AJ540" s="565"/>
      <c r="AK540" s="6"/>
    </row>
    <row r="541" spans="1:37" x14ac:dyDescent="0.2">
      <c r="A541" s="561" t="e">
        <f t="shared" si="7"/>
        <v>#REF!</v>
      </c>
      <c r="B541" s="562"/>
      <c r="C541" s="563" t="e">
        <f t="shared" si="8"/>
        <v>#REF!</v>
      </c>
      <c r="D541" s="564"/>
      <c r="E541" s="565"/>
      <c r="F541" s="566" t="e">
        <f t="shared" si="9"/>
        <v>#REF!</v>
      </c>
      <c r="G541" s="567"/>
      <c r="H541" s="567"/>
      <c r="I541" s="567"/>
      <c r="J541" s="567"/>
      <c r="K541" s="567"/>
      <c r="L541" s="567"/>
      <c r="M541" s="567"/>
      <c r="N541" s="567"/>
      <c r="O541" s="567"/>
      <c r="P541" s="567"/>
      <c r="Q541" s="567"/>
      <c r="R541" s="567"/>
      <c r="S541" s="567"/>
      <c r="T541" s="567"/>
      <c r="U541" s="567"/>
      <c r="V541" s="567"/>
      <c r="W541" s="567"/>
      <c r="X541" s="567"/>
      <c r="Y541" s="567"/>
      <c r="Z541" s="567"/>
      <c r="AA541" s="567"/>
      <c r="AB541" s="567"/>
      <c r="AC541" s="567"/>
      <c r="AD541" s="568"/>
      <c r="AE541" s="563"/>
      <c r="AF541" s="564"/>
      <c r="AG541" s="564"/>
      <c r="AH541" s="564"/>
      <c r="AI541" s="564"/>
      <c r="AJ541" s="565"/>
      <c r="AK541" s="6"/>
    </row>
    <row r="542" spans="1:37" x14ac:dyDescent="0.2">
      <c r="A542" s="561" t="e">
        <f t="shared" si="7"/>
        <v>#REF!</v>
      </c>
      <c r="B542" s="562"/>
      <c r="C542" s="563" t="e">
        <f t="shared" si="8"/>
        <v>#REF!</v>
      </c>
      <c r="D542" s="564"/>
      <c r="E542" s="565"/>
      <c r="F542" s="566" t="e">
        <f t="shared" si="9"/>
        <v>#REF!</v>
      </c>
      <c r="G542" s="567"/>
      <c r="H542" s="567"/>
      <c r="I542" s="567"/>
      <c r="J542" s="567"/>
      <c r="K542" s="567"/>
      <c r="L542" s="567"/>
      <c r="M542" s="567"/>
      <c r="N542" s="567"/>
      <c r="O542" s="567"/>
      <c r="P542" s="567"/>
      <c r="Q542" s="567"/>
      <c r="R542" s="567"/>
      <c r="S542" s="567"/>
      <c r="T542" s="567"/>
      <c r="U542" s="567"/>
      <c r="V542" s="567"/>
      <c r="W542" s="567"/>
      <c r="X542" s="567"/>
      <c r="Y542" s="567"/>
      <c r="Z542" s="567"/>
      <c r="AA542" s="567"/>
      <c r="AB542" s="567"/>
      <c r="AC542" s="567"/>
      <c r="AD542" s="568"/>
      <c r="AE542" s="563"/>
      <c r="AF542" s="564"/>
      <c r="AG542" s="564"/>
      <c r="AH542" s="564"/>
      <c r="AI542" s="564"/>
      <c r="AJ542" s="565"/>
      <c r="AK542" s="6"/>
    </row>
    <row r="543" spans="1:37" x14ac:dyDescent="0.2">
      <c r="A543" s="561" t="e">
        <f t="shared" si="7"/>
        <v>#REF!</v>
      </c>
      <c r="B543" s="562"/>
      <c r="C543" s="563" t="e">
        <f t="shared" si="8"/>
        <v>#REF!</v>
      </c>
      <c r="D543" s="564"/>
      <c r="E543" s="565"/>
      <c r="F543" s="566" t="e">
        <f t="shared" si="9"/>
        <v>#REF!</v>
      </c>
      <c r="G543" s="567"/>
      <c r="H543" s="567"/>
      <c r="I543" s="567"/>
      <c r="J543" s="567"/>
      <c r="K543" s="567"/>
      <c r="L543" s="567"/>
      <c r="M543" s="567"/>
      <c r="N543" s="567"/>
      <c r="O543" s="567"/>
      <c r="P543" s="567"/>
      <c r="Q543" s="567"/>
      <c r="R543" s="567"/>
      <c r="S543" s="567"/>
      <c r="T543" s="567"/>
      <c r="U543" s="567"/>
      <c r="V543" s="567"/>
      <c r="W543" s="567"/>
      <c r="X543" s="567"/>
      <c r="Y543" s="567"/>
      <c r="Z543" s="567"/>
      <c r="AA543" s="567"/>
      <c r="AB543" s="567"/>
      <c r="AC543" s="567"/>
      <c r="AD543" s="568"/>
      <c r="AE543" s="563"/>
      <c r="AF543" s="564"/>
      <c r="AG543" s="564"/>
      <c r="AH543" s="564"/>
      <c r="AI543" s="564"/>
      <c r="AJ543" s="565"/>
      <c r="AK543" s="6"/>
    </row>
    <row r="544" spans="1:37" x14ac:dyDescent="0.2">
      <c r="A544" s="561" t="e">
        <f t="shared" si="7"/>
        <v>#REF!</v>
      </c>
      <c r="B544" s="562"/>
      <c r="C544" s="563" t="e">
        <f t="shared" si="8"/>
        <v>#REF!</v>
      </c>
      <c r="D544" s="564"/>
      <c r="E544" s="565"/>
      <c r="F544" s="566" t="e">
        <f t="shared" si="9"/>
        <v>#REF!</v>
      </c>
      <c r="G544" s="567"/>
      <c r="H544" s="567"/>
      <c r="I544" s="567"/>
      <c r="J544" s="567"/>
      <c r="K544" s="567"/>
      <c r="L544" s="567"/>
      <c r="M544" s="567"/>
      <c r="N544" s="567"/>
      <c r="O544" s="567"/>
      <c r="P544" s="567"/>
      <c r="Q544" s="567"/>
      <c r="R544" s="567"/>
      <c r="S544" s="567"/>
      <c r="T544" s="567"/>
      <c r="U544" s="567"/>
      <c r="V544" s="567"/>
      <c r="W544" s="567"/>
      <c r="X544" s="567"/>
      <c r="Y544" s="567"/>
      <c r="Z544" s="567"/>
      <c r="AA544" s="567"/>
      <c r="AB544" s="567"/>
      <c r="AC544" s="567"/>
      <c r="AD544" s="568"/>
      <c r="AE544" s="563"/>
      <c r="AF544" s="564"/>
      <c r="AG544" s="564"/>
      <c r="AH544" s="564"/>
      <c r="AI544" s="564"/>
      <c r="AJ544" s="565"/>
      <c r="AK544" s="6"/>
    </row>
    <row r="545" spans="1:37" x14ac:dyDescent="0.2">
      <c r="A545" s="561" t="e">
        <f t="shared" si="7"/>
        <v>#REF!</v>
      </c>
      <c r="B545" s="562"/>
      <c r="C545" s="563" t="e">
        <f t="shared" si="8"/>
        <v>#REF!</v>
      </c>
      <c r="D545" s="564"/>
      <c r="E545" s="565"/>
      <c r="F545" s="566" t="e">
        <f t="shared" si="9"/>
        <v>#REF!</v>
      </c>
      <c r="G545" s="567"/>
      <c r="H545" s="567"/>
      <c r="I545" s="567"/>
      <c r="J545" s="567"/>
      <c r="K545" s="567"/>
      <c r="L545" s="567"/>
      <c r="M545" s="567"/>
      <c r="N545" s="567"/>
      <c r="O545" s="567"/>
      <c r="P545" s="567"/>
      <c r="Q545" s="567"/>
      <c r="R545" s="567"/>
      <c r="S545" s="567"/>
      <c r="T545" s="567"/>
      <c r="U545" s="567"/>
      <c r="V545" s="567"/>
      <c r="W545" s="567"/>
      <c r="X545" s="567"/>
      <c r="Y545" s="567"/>
      <c r="Z545" s="567"/>
      <c r="AA545" s="567"/>
      <c r="AB545" s="567"/>
      <c r="AC545" s="567"/>
      <c r="AD545" s="568"/>
      <c r="AE545" s="563"/>
      <c r="AF545" s="564"/>
      <c r="AG545" s="564"/>
      <c r="AH545" s="564"/>
      <c r="AI545" s="564"/>
      <c r="AJ545" s="565"/>
      <c r="AK545" s="6"/>
    </row>
    <row r="546" spans="1:37" x14ac:dyDescent="0.2">
      <c r="A546" s="561" t="e">
        <f t="shared" si="7"/>
        <v>#REF!</v>
      </c>
      <c r="B546" s="562"/>
      <c r="C546" s="563" t="e">
        <f t="shared" si="8"/>
        <v>#REF!</v>
      </c>
      <c r="D546" s="564"/>
      <c r="E546" s="565"/>
      <c r="F546" s="566" t="e">
        <f t="shared" si="9"/>
        <v>#REF!</v>
      </c>
      <c r="G546" s="567"/>
      <c r="H546" s="567"/>
      <c r="I546" s="567"/>
      <c r="J546" s="567"/>
      <c r="K546" s="567"/>
      <c r="L546" s="567"/>
      <c r="M546" s="567"/>
      <c r="N546" s="567"/>
      <c r="O546" s="567"/>
      <c r="P546" s="567"/>
      <c r="Q546" s="567"/>
      <c r="R546" s="567"/>
      <c r="S546" s="567"/>
      <c r="T546" s="567"/>
      <c r="U546" s="567"/>
      <c r="V546" s="567"/>
      <c r="W546" s="567"/>
      <c r="X546" s="567"/>
      <c r="Y546" s="567"/>
      <c r="Z546" s="567"/>
      <c r="AA546" s="567"/>
      <c r="AB546" s="567"/>
      <c r="AC546" s="567"/>
      <c r="AD546" s="568"/>
      <c r="AE546" s="563"/>
      <c r="AF546" s="564"/>
      <c r="AG546" s="564"/>
      <c r="AH546" s="564"/>
      <c r="AI546" s="564"/>
      <c r="AJ546" s="565"/>
      <c r="AK546" s="6"/>
    </row>
    <row r="547" spans="1:37" x14ac:dyDescent="0.2">
      <c r="A547" s="561" t="e">
        <f t="shared" si="7"/>
        <v>#REF!</v>
      </c>
      <c r="B547" s="562"/>
      <c r="C547" s="563" t="e">
        <f t="shared" si="8"/>
        <v>#REF!</v>
      </c>
      <c r="D547" s="564"/>
      <c r="E547" s="565"/>
      <c r="F547" s="566" t="e">
        <f t="shared" si="9"/>
        <v>#REF!</v>
      </c>
      <c r="G547" s="567"/>
      <c r="H547" s="567"/>
      <c r="I547" s="567"/>
      <c r="J547" s="567"/>
      <c r="K547" s="567"/>
      <c r="L547" s="567"/>
      <c r="M547" s="567"/>
      <c r="N547" s="567"/>
      <c r="O547" s="567"/>
      <c r="P547" s="567"/>
      <c r="Q547" s="567"/>
      <c r="R547" s="567"/>
      <c r="S547" s="567"/>
      <c r="T547" s="567"/>
      <c r="U547" s="567"/>
      <c r="V547" s="567"/>
      <c r="W547" s="567"/>
      <c r="X547" s="567"/>
      <c r="Y547" s="567"/>
      <c r="Z547" s="567"/>
      <c r="AA547" s="567"/>
      <c r="AB547" s="567"/>
      <c r="AC547" s="567"/>
      <c r="AD547" s="568"/>
      <c r="AE547" s="563"/>
      <c r="AF547" s="564"/>
      <c r="AG547" s="564"/>
      <c r="AH547" s="564"/>
      <c r="AI547" s="564"/>
      <c r="AJ547" s="565"/>
      <c r="AK547" s="6"/>
    </row>
    <row r="548" spans="1:37" x14ac:dyDescent="0.2">
      <c r="A548" s="561" t="e">
        <f t="shared" si="7"/>
        <v>#REF!</v>
      </c>
      <c r="B548" s="562"/>
      <c r="C548" s="563" t="e">
        <f t="shared" si="8"/>
        <v>#REF!</v>
      </c>
      <c r="D548" s="564"/>
      <c r="E548" s="565"/>
      <c r="F548" s="566" t="e">
        <f t="shared" si="9"/>
        <v>#REF!</v>
      </c>
      <c r="G548" s="567"/>
      <c r="H548" s="567"/>
      <c r="I548" s="567"/>
      <c r="J548" s="567"/>
      <c r="K548" s="567"/>
      <c r="L548" s="567"/>
      <c r="M548" s="567"/>
      <c r="N548" s="567"/>
      <c r="O548" s="567"/>
      <c r="P548" s="567"/>
      <c r="Q548" s="567"/>
      <c r="R548" s="567"/>
      <c r="S548" s="567"/>
      <c r="T548" s="567"/>
      <c r="U548" s="567"/>
      <c r="V548" s="567"/>
      <c r="W548" s="567"/>
      <c r="X548" s="567"/>
      <c r="Y548" s="567"/>
      <c r="Z548" s="567"/>
      <c r="AA548" s="567"/>
      <c r="AB548" s="567"/>
      <c r="AC548" s="567"/>
      <c r="AD548" s="568"/>
      <c r="AE548" s="563"/>
      <c r="AF548" s="564"/>
      <c r="AG548" s="564"/>
      <c r="AH548" s="564"/>
      <c r="AI548" s="564"/>
      <c r="AJ548" s="565"/>
      <c r="AK548" s="6"/>
    </row>
    <row r="549" spans="1:37" x14ac:dyDescent="0.2">
      <c r="A549" s="561" t="e">
        <f t="shared" si="7"/>
        <v>#REF!</v>
      </c>
      <c r="B549" s="562"/>
      <c r="C549" s="563" t="e">
        <f t="shared" si="8"/>
        <v>#REF!</v>
      </c>
      <c r="D549" s="564"/>
      <c r="E549" s="565"/>
      <c r="F549" s="566" t="e">
        <f t="shared" si="9"/>
        <v>#REF!</v>
      </c>
      <c r="G549" s="567"/>
      <c r="H549" s="567"/>
      <c r="I549" s="567"/>
      <c r="J549" s="567"/>
      <c r="K549" s="567"/>
      <c r="L549" s="567"/>
      <c r="M549" s="567"/>
      <c r="N549" s="567"/>
      <c r="O549" s="567"/>
      <c r="P549" s="567"/>
      <c r="Q549" s="567"/>
      <c r="R549" s="567"/>
      <c r="S549" s="567"/>
      <c r="T549" s="567"/>
      <c r="U549" s="567"/>
      <c r="V549" s="567"/>
      <c r="W549" s="567"/>
      <c r="X549" s="567"/>
      <c r="Y549" s="567"/>
      <c r="Z549" s="567"/>
      <c r="AA549" s="567"/>
      <c r="AB549" s="567"/>
      <c r="AC549" s="567"/>
      <c r="AD549" s="568"/>
      <c r="AE549" s="563"/>
      <c r="AF549" s="564"/>
      <c r="AG549" s="564"/>
      <c r="AH549" s="564"/>
      <c r="AI549" s="564"/>
      <c r="AJ549" s="565"/>
      <c r="AK549" s="6"/>
    </row>
    <row r="550" spans="1:37" x14ac:dyDescent="0.2">
      <c r="A550" s="561" t="e">
        <f t="shared" si="7"/>
        <v>#REF!</v>
      </c>
      <c r="B550" s="562"/>
      <c r="C550" s="563" t="e">
        <f t="shared" si="8"/>
        <v>#REF!</v>
      </c>
      <c r="D550" s="564"/>
      <c r="E550" s="565"/>
      <c r="F550" s="566" t="e">
        <f t="shared" si="9"/>
        <v>#REF!</v>
      </c>
      <c r="G550" s="567"/>
      <c r="H550" s="567"/>
      <c r="I550" s="567"/>
      <c r="J550" s="567"/>
      <c r="K550" s="567"/>
      <c r="L550" s="567"/>
      <c r="M550" s="567"/>
      <c r="N550" s="567"/>
      <c r="O550" s="567"/>
      <c r="P550" s="567"/>
      <c r="Q550" s="567"/>
      <c r="R550" s="567"/>
      <c r="S550" s="567"/>
      <c r="T550" s="567"/>
      <c r="U550" s="567"/>
      <c r="V550" s="567"/>
      <c r="W550" s="567"/>
      <c r="X550" s="567"/>
      <c r="Y550" s="567"/>
      <c r="Z550" s="567"/>
      <c r="AA550" s="567"/>
      <c r="AB550" s="567"/>
      <c r="AC550" s="567"/>
      <c r="AD550" s="568"/>
      <c r="AE550" s="563"/>
      <c r="AF550" s="564"/>
      <c r="AG550" s="564"/>
      <c r="AH550" s="564"/>
      <c r="AI550" s="564"/>
      <c r="AJ550" s="565"/>
      <c r="AK550" s="6"/>
    </row>
    <row r="551" spans="1:37" x14ac:dyDescent="0.2">
      <c r="A551" s="561" t="e">
        <f t="shared" si="7"/>
        <v>#REF!</v>
      </c>
      <c r="B551" s="562"/>
      <c r="C551" s="563" t="e">
        <f t="shared" si="8"/>
        <v>#REF!</v>
      </c>
      <c r="D551" s="564"/>
      <c r="E551" s="565"/>
      <c r="F551" s="566" t="e">
        <f t="shared" si="9"/>
        <v>#REF!</v>
      </c>
      <c r="G551" s="567"/>
      <c r="H551" s="567"/>
      <c r="I551" s="567"/>
      <c r="J551" s="567"/>
      <c r="K551" s="567"/>
      <c r="L551" s="567"/>
      <c r="M551" s="567"/>
      <c r="N551" s="567"/>
      <c r="O551" s="567"/>
      <c r="P551" s="567"/>
      <c r="Q551" s="567"/>
      <c r="R551" s="567"/>
      <c r="S551" s="567"/>
      <c r="T551" s="567"/>
      <c r="U551" s="567"/>
      <c r="V551" s="567"/>
      <c r="W551" s="567"/>
      <c r="X551" s="567"/>
      <c r="Y551" s="567"/>
      <c r="Z551" s="567"/>
      <c r="AA551" s="567"/>
      <c r="AB551" s="567"/>
      <c r="AC551" s="567"/>
      <c r="AD551" s="568"/>
      <c r="AE551" s="563"/>
      <c r="AF551" s="564"/>
      <c r="AG551" s="564"/>
      <c r="AH551" s="564"/>
      <c r="AI551" s="564"/>
      <c r="AJ551" s="565"/>
      <c r="AK551" s="6"/>
    </row>
    <row r="552" spans="1:37" x14ac:dyDescent="0.2">
      <c r="A552" s="561" t="e">
        <f t="shared" si="7"/>
        <v>#REF!</v>
      </c>
      <c r="B552" s="562"/>
      <c r="C552" s="563" t="e">
        <f t="shared" si="8"/>
        <v>#REF!</v>
      </c>
      <c r="D552" s="564"/>
      <c r="E552" s="565"/>
      <c r="F552" s="566" t="e">
        <f t="shared" si="9"/>
        <v>#REF!</v>
      </c>
      <c r="G552" s="567"/>
      <c r="H552" s="567"/>
      <c r="I552" s="567"/>
      <c r="J552" s="567"/>
      <c r="K552" s="567"/>
      <c r="L552" s="567"/>
      <c r="M552" s="567"/>
      <c r="N552" s="567"/>
      <c r="O552" s="567"/>
      <c r="P552" s="567"/>
      <c r="Q552" s="567"/>
      <c r="R552" s="567"/>
      <c r="S552" s="567"/>
      <c r="T552" s="567"/>
      <c r="U552" s="567"/>
      <c r="V552" s="567"/>
      <c r="W552" s="567"/>
      <c r="X552" s="567"/>
      <c r="Y552" s="567"/>
      <c r="Z552" s="567"/>
      <c r="AA552" s="567"/>
      <c r="AB552" s="567"/>
      <c r="AC552" s="567"/>
      <c r="AD552" s="568"/>
      <c r="AE552" s="563"/>
      <c r="AF552" s="564"/>
      <c r="AG552" s="564"/>
      <c r="AH552" s="564"/>
      <c r="AI552" s="564"/>
      <c r="AJ552" s="565"/>
      <c r="AK552" s="6"/>
    </row>
    <row r="553" spans="1:37" x14ac:dyDescent="0.2">
      <c r="A553" s="561" t="e">
        <f t="shared" si="7"/>
        <v>#REF!</v>
      </c>
      <c r="B553" s="562"/>
      <c r="C553" s="563" t="e">
        <f t="shared" si="8"/>
        <v>#REF!</v>
      </c>
      <c r="D553" s="564"/>
      <c r="E553" s="565"/>
      <c r="F553" s="566" t="e">
        <f t="shared" si="9"/>
        <v>#REF!</v>
      </c>
      <c r="G553" s="567"/>
      <c r="H553" s="567"/>
      <c r="I553" s="567"/>
      <c r="J553" s="567"/>
      <c r="K553" s="567"/>
      <c r="L553" s="567"/>
      <c r="M553" s="567"/>
      <c r="N553" s="567"/>
      <c r="O553" s="567"/>
      <c r="P553" s="567"/>
      <c r="Q553" s="567"/>
      <c r="R553" s="567"/>
      <c r="S553" s="567"/>
      <c r="T553" s="567"/>
      <c r="U553" s="567"/>
      <c r="V553" s="567"/>
      <c r="W553" s="567"/>
      <c r="X553" s="567"/>
      <c r="Y553" s="567"/>
      <c r="Z553" s="567"/>
      <c r="AA553" s="567"/>
      <c r="AB553" s="567"/>
      <c r="AC553" s="567"/>
      <c r="AD553" s="568"/>
      <c r="AE553" s="563"/>
      <c r="AF553" s="564"/>
      <c r="AG553" s="564"/>
      <c r="AH553" s="564"/>
      <c r="AI553" s="564"/>
      <c r="AJ553" s="565"/>
      <c r="AK553" s="6"/>
    </row>
    <row r="554" spans="1:37" x14ac:dyDescent="0.2">
      <c r="A554" s="561" t="e">
        <f t="shared" si="7"/>
        <v>#REF!</v>
      </c>
      <c r="B554" s="562"/>
      <c r="C554" s="563" t="e">
        <f t="shared" si="8"/>
        <v>#REF!</v>
      </c>
      <c r="D554" s="564"/>
      <c r="E554" s="565"/>
      <c r="F554" s="566" t="e">
        <f t="shared" si="9"/>
        <v>#REF!</v>
      </c>
      <c r="G554" s="567"/>
      <c r="H554" s="567"/>
      <c r="I554" s="567"/>
      <c r="J554" s="567"/>
      <c r="K554" s="567"/>
      <c r="L554" s="567"/>
      <c r="M554" s="567"/>
      <c r="N554" s="567"/>
      <c r="O554" s="567"/>
      <c r="P554" s="567"/>
      <c r="Q554" s="567"/>
      <c r="R554" s="567"/>
      <c r="S554" s="567"/>
      <c r="T554" s="567"/>
      <c r="U554" s="567"/>
      <c r="V554" s="567"/>
      <c r="W554" s="567"/>
      <c r="X554" s="567"/>
      <c r="Y554" s="567"/>
      <c r="Z554" s="567"/>
      <c r="AA554" s="567"/>
      <c r="AB554" s="567"/>
      <c r="AC554" s="567"/>
      <c r="AD554" s="568"/>
      <c r="AE554" s="563"/>
      <c r="AF554" s="564"/>
      <c r="AG554" s="564"/>
      <c r="AH554" s="564"/>
      <c r="AI554" s="564"/>
      <c r="AJ554" s="565"/>
      <c r="AK554" s="6"/>
    </row>
    <row r="555" spans="1:37" x14ac:dyDescent="0.2">
      <c r="A555" s="561" t="e">
        <f t="shared" si="7"/>
        <v>#REF!</v>
      </c>
      <c r="B555" s="562"/>
      <c r="C555" s="563" t="e">
        <f t="shared" si="8"/>
        <v>#REF!</v>
      </c>
      <c r="D555" s="564"/>
      <c r="E555" s="565"/>
      <c r="F555" s="566" t="e">
        <f t="shared" si="9"/>
        <v>#REF!</v>
      </c>
      <c r="G555" s="567"/>
      <c r="H555" s="567"/>
      <c r="I555" s="567"/>
      <c r="J555" s="567"/>
      <c r="K555" s="567"/>
      <c r="L555" s="567"/>
      <c r="M555" s="567"/>
      <c r="N555" s="567"/>
      <c r="O555" s="567"/>
      <c r="P555" s="567"/>
      <c r="Q555" s="567"/>
      <c r="R555" s="567"/>
      <c r="S555" s="567"/>
      <c r="T555" s="567"/>
      <c r="U555" s="567"/>
      <c r="V555" s="567"/>
      <c r="W555" s="567"/>
      <c r="X555" s="567"/>
      <c r="Y555" s="567"/>
      <c r="Z555" s="567"/>
      <c r="AA555" s="567"/>
      <c r="AB555" s="567"/>
      <c r="AC555" s="567"/>
      <c r="AD555" s="568"/>
      <c r="AE555" s="563"/>
      <c r="AF555" s="564"/>
      <c r="AG555" s="564"/>
      <c r="AH555" s="564"/>
      <c r="AI555" s="564"/>
      <c r="AJ555" s="565"/>
      <c r="AK555" s="6"/>
    </row>
    <row r="556" spans="1:37" x14ac:dyDescent="0.2">
      <c r="A556" s="561" t="e">
        <f t="shared" si="7"/>
        <v>#REF!</v>
      </c>
      <c r="B556" s="562"/>
      <c r="C556" s="563" t="e">
        <f t="shared" si="8"/>
        <v>#REF!</v>
      </c>
      <c r="D556" s="564"/>
      <c r="E556" s="565"/>
      <c r="F556" s="566" t="e">
        <f t="shared" si="9"/>
        <v>#REF!</v>
      </c>
      <c r="G556" s="567"/>
      <c r="H556" s="567"/>
      <c r="I556" s="567"/>
      <c r="J556" s="567"/>
      <c r="K556" s="567"/>
      <c r="L556" s="567"/>
      <c r="M556" s="567"/>
      <c r="N556" s="567"/>
      <c r="O556" s="567"/>
      <c r="P556" s="567"/>
      <c r="Q556" s="567"/>
      <c r="R556" s="567"/>
      <c r="S556" s="567"/>
      <c r="T556" s="567"/>
      <c r="U556" s="567"/>
      <c r="V556" s="567"/>
      <c r="W556" s="567"/>
      <c r="X556" s="567"/>
      <c r="Y556" s="567"/>
      <c r="Z556" s="567"/>
      <c r="AA556" s="567"/>
      <c r="AB556" s="567"/>
      <c r="AC556" s="567"/>
      <c r="AD556" s="568"/>
      <c r="AE556" s="563"/>
      <c r="AF556" s="564"/>
      <c r="AG556" s="564"/>
      <c r="AH556" s="564"/>
      <c r="AI556" s="564"/>
      <c r="AJ556" s="565"/>
      <c r="AK556" s="6"/>
    </row>
    <row r="557" spans="1:37" x14ac:dyDescent="0.2">
      <c r="A557" s="561" t="e">
        <f t="shared" si="7"/>
        <v>#REF!</v>
      </c>
      <c r="B557" s="562"/>
      <c r="C557" s="563" t="e">
        <f t="shared" si="8"/>
        <v>#REF!</v>
      </c>
      <c r="D557" s="564"/>
      <c r="E557" s="565"/>
      <c r="F557" s="566" t="e">
        <f t="shared" si="9"/>
        <v>#REF!</v>
      </c>
      <c r="G557" s="567"/>
      <c r="H557" s="567"/>
      <c r="I557" s="567"/>
      <c r="J557" s="567"/>
      <c r="K557" s="567"/>
      <c r="L557" s="567"/>
      <c r="M557" s="567"/>
      <c r="N557" s="567"/>
      <c r="O557" s="567"/>
      <c r="P557" s="567"/>
      <c r="Q557" s="567"/>
      <c r="R557" s="567"/>
      <c r="S557" s="567"/>
      <c r="T557" s="567"/>
      <c r="U557" s="567"/>
      <c r="V557" s="567"/>
      <c r="W557" s="567"/>
      <c r="X557" s="567"/>
      <c r="Y557" s="567"/>
      <c r="Z557" s="567"/>
      <c r="AA557" s="567"/>
      <c r="AB557" s="567"/>
      <c r="AC557" s="567"/>
      <c r="AD557" s="568"/>
      <c r="AE557" s="563"/>
      <c r="AF557" s="564"/>
      <c r="AG557" s="564"/>
      <c r="AH557" s="564"/>
      <c r="AI557" s="564"/>
      <c r="AJ557" s="565"/>
      <c r="AK557" s="6"/>
    </row>
    <row r="558" spans="1:37" x14ac:dyDescent="0.2">
      <c r="A558" s="561" t="e">
        <f t="shared" si="7"/>
        <v>#REF!</v>
      </c>
      <c r="B558" s="562"/>
      <c r="C558" s="563" t="e">
        <f t="shared" si="8"/>
        <v>#REF!</v>
      </c>
      <c r="D558" s="564"/>
      <c r="E558" s="565"/>
      <c r="F558" s="566" t="e">
        <f t="shared" si="9"/>
        <v>#REF!</v>
      </c>
      <c r="G558" s="567"/>
      <c r="H558" s="567"/>
      <c r="I558" s="567"/>
      <c r="J558" s="567"/>
      <c r="K558" s="567"/>
      <c r="L558" s="567"/>
      <c r="M558" s="567"/>
      <c r="N558" s="567"/>
      <c r="O558" s="567"/>
      <c r="P558" s="567"/>
      <c r="Q558" s="567"/>
      <c r="R558" s="567"/>
      <c r="S558" s="567"/>
      <c r="T558" s="567"/>
      <c r="U558" s="567"/>
      <c r="V558" s="567"/>
      <c r="W558" s="567"/>
      <c r="X558" s="567"/>
      <c r="Y558" s="567"/>
      <c r="Z558" s="567"/>
      <c r="AA558" s="567"/>
      <c r="AB558" s="567"/>
      <c r="AC558" s="567"/>
      <c r="AD558" s="568"/>
      <c r="AE558" s="563"/>
      <c r="AF558" s="564"/>
      <c r="AG558" s="564"/>
      <c r="AH558" s="564"/>
      <c r="AI558" s="564"/>
      <c r="AJ558" s="565"/>
      <c r="AK558" s="6"/>
    </row>
    <row r="559" spans="1:37" x14ac:dyDescent="0.2">
      <c r="A559" s="561" t="e">
        <f t="shared" si="7"/>
        <v>#REF!</v>
      </c>
      <c r="B559" s="562"/>
      <c r="C559" s="563" t="e">
        <f t="shared" si="8"/>
        <v>#REF!</v>
      </c>
      <c r="D559" s="564"/>
      <c r="E559" s="565"/>
      <c r="F559" s="566" t="e">
        <f t="shared" si="9"/>
        <v>#REF!</v>
      </c>
      <c r="G559" s="567"/>
      <c r="H559" s="567"/>
      <c r="I559" s="567"/>
      <c r="J559" s="567"/>
      <c r="K559" s="567"/>
      <c r="L559" s="567"/>
      <c r="M559" s="567"/>
      <c r="N559" s="567"/>
      <c r="O559" s="567"/>
      <c r="P559" s="567"/>
      <c r="Q559" s="567"/>
      <c r="R559" s="567"/>
      <c r="S559" s="567"/>
      <c r="T559" s="567"/>
      <c r="U559" s="567"/>
      <c r="V559" s="567"/>
      <c r="W559" s="567"/>
      <c r="X559" s="567"/>
      <c r="Y559" s="567"/>
      <c r="Z559" s="567"/>
      <c r="AA559" s="567"/>
      <c r="AB559" s="567"/>
      <c r="AC559" s="567"/>
      <c r="AD559" s="568"/>
      <c r="AE559" s="563"/>
      <c r="AF559" s="564"/>
      <c r="AG559" s="564"/>
      <c r="AH559" s="564"/>
      <c r="AI559" s="564"/>
      <c r="AJ559" s="565"/>
      <c r="AK559" s="6"/>
    </row>
    <row r="560" spans="1:37" x14ac:dyDescent="0.2">
      <c r="A560" s="561" t="e">
        <f t="shared" si="7"/>
        <v>#REF!</v>
      </c>
      <c r="B560" s="562"/>
      <c r="C560" s="563" t="e">
        <f t="shared" si="8"/>
        <v>#REF!</v>
      </c>
      <c r="D560" s="564"/>
      <c r="E560" s="565"/>
      <c r="F560" s="566" t="e">
        <f t="shared" si="9"/>
        <v>#REF!</v>
      </c>
      <c r="G560" s="567"/>
      <c r="H560" s="567"/>
      <c r="I560" s="567"/>
      <c r="J560" s="567"/>
      <c r="K560" s="567"/>
      <c r="L560" s="567"/>
      <c r="M560" s="567"/>
      <c r="N560" s="567"/>
      <c r="O560" s="567"/>
      <c r="P560" s="567"/>
      <c r="Q560" s="567"/>
      <c r="R560" s="567"/>
      <c r="S560" s="567"/>
      <c r="T560" s="567"/>
      <c r="U560" s="567"/>
      <c r="V560" s="567"/>
      <c r="W560" s="567"/>
      <c r="X560" s="567"/>
      <c r="Y560" s="567"/>
      <c r="Z560" s="567"/>
      <c r="AA560" s="567"/>
      <c r="AB560" s="567"/>
      <c r="AC560" s="567"/>
      <c r="AD560" s="568"/>
      <c r="AE560" s="563"/>
      <c r="AF560" s="564"/>
      <c r="AG560" s="564"/>
      <c r="AH560" s="564"/>
      <c r="AI560" s="564"/>
      <c r="AJ560" s="565"/>
      <c r="AK560" s="6"/>
    </row>
    <row r="561" spans="1:37" x14ac:dyDescent="0.2">
      <c r="A561" s="561" t="e">
        <f t="shared" si="7"/>
        <v>#REF!</v>
      </c>
      <c r="B561" s="562"/>
      <c r="C561" s="563" t="e">
        <f t="shared" si="8"/>
        <v>#REF!</v>
      </c>
      <c r="D561" s="564"/>
      <c r="E561" s="565"/>
      <c r="F561" s="566" t="e">
        <f t="shared" si="9"/>
        <v>#REF!</v>
      </c>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7"/>
      <c r="AD561" s="568"/>
      <c r="AE561" s="563"/>
      <c r="AF561" s="564"/>
      <c r="AG561" s="564"/>
      <c r="AH561" s="564"/>
      <c r="AI561" s="564"/>
      <c r="AJ561" s="565"/>
      <c r="AK561" s="6"/>
    </row>
    <row r="562" spans="1:37" x14ac:dyDescent="0.2">
      <c r="A562" s="561" t="e">
        <f t="shared" si="7"/>
        <v>#REF!</v>
      </c>
      <c r="B562" s="562"/>
      <c r="C562" s="563" t="e">
        <f t="shared" si="8"/>
        <v>#REF!</v>
      </c>
      <c r="D562" s="564"/>
      <c r="E562" s="565"/>
      <c r="F562" s="566" t="e">
        <f t="shared" si="9"/>
        <v>#REF!</v>
      </c>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8"/>
      <c r="AE562" s="563"/>
      <c r="AF562" s="564"/>
      <c r="AG562" s="564"/>
      <c r="AH562" s="564"/>
      <c r="AI562" s="564"/>
      <c r="AJ562" s="565"/>
      <c r="AK562" s="6"/>
    </row>
    <row r="563" spans="1:37" x14ac:dyDescent="0.2">
      <c r="A563" s="561" t="e">
        <f t="shared" si="7"/>
        <v>#REF!</v>
      </c>
      <c r="B563" s="562"/>
      <c r="C563" s="563" t="e">
        <f t="shared" si="8"/>
        <v>#REF!</v>
      </c>
      <c r="D563" s="564"/>
      <c r="E563" s="565"/>
      <c r="F563" s="566" t="e">
        <f t="shared" si="9"/>
        <v>#REF!</v>
      </c>
      <c r="G563" s="567"/>
      <c r="H563" s="567"/>
      <c r="I563" s="567"/>
      <c r="J563" s="567"/>
      <c r="K563" s="567"/>
      <c r="L563" s="567"/>
      <c r="M563" s="567"/>
      <c r="N563" s="567"/>
      <c r="O563" s="567"/>
      <c r="P563" s="567"/>
      <c r="Q563" s="567"/>
      <c r="R563" s="567"/>
      <c r="S563" s="567"/>
      <c r="T563" s="567"/>
      <c r="U563" s="567"/>
      <c r="V563" s="567"/>
      <c r="W563" s="567"/>
      <c r="X563" s="567"/>
      <c r="Y563" s="567"/>
      <c r="Z563" s="567"/>
      <c r="AA563" s="567"/>
      <c r="AB563" s="567"/>
      <c r="AC563" s="567"/>
      <c r="AD563" s="568"/>
      <c r="AE563" s="563"/>
      <c r="AF563" s="564"/>
      <c r="AG563" s="564"/>
      <c r="AH563" s="564"/>
      <c r="AI563" s="564"/>
      <c r="AJ563" s="565"/>
      <c r="AK563" s="6"/>
    </row>
    <row r="564" spans="1:37" x14ac:dyDescent="0.2">
      <c r="A564" s="561" t="e">
        <f t="shared" si="7"/>
        <v>#REF!</v>
      </c>
      <c r="B564" s="562"/>
      <c r="C564" s="563" t="e">
        <f t="shared" si="8"/>
        <v>#REF!</v>
      </c>
      <c r="D564" s="564"/>
      <c r="E564" s="565"/>
      <c r="F564" s="566" t="e">
        <f t="shared" si="9"/>
        <v>#REF!</v>
      </c>
      <c r="G564" s="567"/>
      <c r="H564" s="567"/>
      <c r="I564" s="567"/>
      <c r="J564" s="567"/>
      <c r="K564" s="567"/>
      <c r="L564" s="567"/>
      <c r="M564" s="567"/>
      <c r="N564" s="567"/>
      <c r="O564" s="567"/>
      <c r="P564" s="567"/>
      <c r="Q564" s="567"/>
      <c r="R564" s="567"/>
      <c r="S564" s="567"/>
      <c r="T564" s="567"/>
      <c r="U564" s="567"/>
      <c r="V564" s="567"/>
      <c r="W564" s="567"/>
      <c r="X564" s="567"/>
      <c r="Y564" s="567"/>
      <c r="Z564" s="567"/>
      <c r="AA564" s="567"/>
      <c r="AB564" s="567"/>
      <c r="AC564" s="567"/>
      <c r="AD564" s="568"/>
      <c r="AE564" s="563"/>
      <c r="AF564" s="564"/>
      <c r="AG564" s="564"/>
      <c r="AH564" s="564"/>
      <c r="AI564" s="564"/>
      <c r="AJ564" s="565"/>
      <c r="AK564" s="6"/>
    </row>
    <row r="565" spans="1:37" x14ac:dyDescent="0.2">
      <c r="A565" s="25"/>
      <c r="AK565" s="6"/>
    </row>
    <row r="566" spans="1:37" x14ac:dyDescent="0.2">
      <c r="A566" s="25"/>
      <c r="AK566" s="6"/>
    </row>
    <row r="567" spans="1:37" x14ac:dyDescent="0.2">
      <c r="A567" s="25"/>
      <c r="AK567" s="6"/>
    </row>
    <row r="568" spans="1:37" x14ac:dyDescent="0.2">
      <c r="A568" s="573" t="s">
        <v>272</v>
      </c>
      <c r="B568" s="573"/>
      <c r="C568" s="573"/>
      <c r="D568" s="573"/>
      <c r="E568" s="573"/>
      <c r="F568" s="595">
        <f>+A454</f>
        <v>604450</v>
      </c>
      <c r="G568" s="577"/>
      <c r="H568" s="577"/>
      <c r="I568" s="577"/>
      <c r="J568" s="577"/>
      <c r="K568" s="577"/>
      <c r="L568" s="577"/>
      <c r="M568" s="577"/>
      <c r="N568" s="577"/>
      <c r="O568" s="577"/>
      <c r="P568" s="577"/>
      <c r="Q568" s="577"/>
      <c r="R568" s="577"/>
      <c r="S568" s="577"/>
      <c r="T568" s="577"/>
      <c r="U568" s="577"/>
      <c r="V568" s="577"/>
      <c r="W568" s="577"/>
      <c r="X568" s="577"/>
      <c r="Y568" s="577"/>
      <c r="Z568" s="577"/>
      <c r="AA568" s="577"/>
      <c r="AB568" s="577"/>
      <c r="AC568" s="577"/>
      <c r="AD568" s="577"/>
      <c r="AE568" s="577"/>
      <c r="AF568" s="577"/>
      <c r="AG568" s="577"/>
      <c r="AH568" s="577"/>
      <c r="AI568" s="577"/>
      <c r="AJ568" s="577"/>
      <c r="AK568" s="6"/>
    </row>
    <row r="569" spans="1:37" x14ac:dyDescent="0.2">
      <c r="A569" s="577" t="e">
        <f>+A400</f>
        <v>#REF!</v>
      </c>
      <c r="B569" s="577"/>
      <c r="C569" s="577"/>
      <c r="D569" s="577"/>
      <c r="E569" s="577"/>
      <c r="F569" s="577"/>
      <c r="G569" s="577"/>
      <c r="H569" s="577"/>
      <c r="I569" s="577"/>
      <c r="J569" s="577"/>
      <c r="K569" s="577"/>
      <c r="L569" s="577"/>
      <c r="M569" s="577"/>
      <c r="N569" s="577"/>
      <c r="O569" s="577"/>
      <c r="P569" s="577"/>
      <c r="Q569" s="577"/>
      <c r="R569" s="577"/>
      <c r="S569" s="577"/>
      <c r="T569" s="577"/>
      <c r="U569" s="577"/>
      <c r="V569" s="577"/>
      <c r="W569" s="577"/>
      <c r="X569" s="577"/>
      <c r="Y569" s="577"/>
      <c r="Z569" s="577"/>
      <c r="AA569" s="577"/>
      <c r="AB569" s="577"/>
      <c r="AC569" s="577"/>
      <c r="AD569" s="577"/>
      <c r="AE569" s="577"/>
      <c r="AF569" s="577"/>
      <c r="AG569" s="577"/>
      <c r="AH569" s="577"/>
      <c r="AI569" s="577"/>
      <c r="AJ569" s="577"/>
      <c r="AK569" s="6"/>
    </row>
    <row r="570" spans="1:37" x14ac:dyDescent="0.2">
      <c r="A570" s="25"/>
      <c r="AK570" s="6"/>
    </row>
    <row r="571" spans="1:37" x14ac:dyDescent="0.2">
      <c r="A571" s="573" t="s">
        <v>273</v>
      </c>
      <c r="B571" s="573"/>
      <c r="C571" s="573"/>
      <c r="D571" s="573"/>
      <c r="E571" s="577" t="str">
        <f>+R489</f>
        <v>JUAN CARLOS HURTADO JARAMILLO</v>
      </c>
      <c r="F571" s="577"/>
      <c r="G571" s="577"/>
      <c r="H571" s="577"/>
      <c r="I571" s="577"/>
      <c r="J571" s="577"/>
      <c r="K571" s="577"/>
      <c r="L571" s="577"/>
      <c r="M571" s="577"/>
      <c r="N571" s="577"/>
      <c r="O571" s="577"/>
      <c r="P571" s="577"/>
      <c r="Q571" s="577"/>
      <c r="R571" s="577"/>
      <c r="S571" s="577"/>
      <c r="T571" s="577"/>
      <c r="U571" s="577"/>
      <c r="V571" s="577"/>
      <c r="W571" s="577"/>
      <c r="X571" s="577"/>
      <c r="Y571" s="577"/>
      <c r="Z571" s="577"/>
      <c r="AA571" s="577"/>
      <c r="AB571" s="577"/>
      <c r="AC571" s="577"/>
      <c r="AD571" s="577"/>
      <c r="AE571" s="577"/>
      <c r="AF571" s="577"/>
      <c r="AG571" s="577"/>
      <c r="AH571" s="577"/>
      <c r="AI571" s="577"/>
      <c r="AJ571" s="577"/>
      <c r="AK571" s="6"/>
    </row>
    <row r="572" spans="1:37" x14ac:dyDescent="0.2">
      <c r="A572" s="25"/>
      <c r="AK572" s="6"/>
    </row>
    <row r="573" spans="1:37" x14ac:dyDescent="0.2">
      <c r="A573" s="25" t="s">
        <v>274</v>
      </c>
      <c r="AK573" s="6"/>
    </row>
    <row r="574" spans="1:37" x14ac:dyDescent="0.2">
      <c r="A574" s="25"/>
      <c r="AK574" s="6"/>
    </row>
    <row r="575" spans="1:37" x14ac:dyDescent="0.2">
      <c r="A575" s="591" t="s">
        <v>67</v>
      </c>
      <c r="B575" s="591"/>
      <c r="C575" s="591"/>
      <c r="D575" s="574" t="str">
        <f>+Datos!B42</f>
        <v>28 de agosto 2024</v>
      </c>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J575" s="574"/>
      <c r="AK575" s="6"/>
    </row>
    <row r="576" spans="1:37" x14ac:dyDescent="0.2">
      <c r="A576" s="25"/>
      <c r="AK576" s="6"/>
    </row>
    <row r="577" spans="1:37" x14ac:dyDescent="0.2">
      <c r="A577" s="591" t="s">
        <v>275</v>
      </c>
      <c r="B577" s="591"/>
      <c r="C577" s="591"/>
      <c r="D577" s="591"/>
      <c r="AK577" s="6"/>
    </row>
    <row r="578" spans="1:37" x14ac:dyDescent="0.2">
      <c r="A578" s="25"/>
      <c r="AK578" s="6"/>
    </row>
    <row r="579" spans="1:37" x14ac:dyDescent="0.2">
      <c r="A579" s="25"/>
      <c r="AK579" s="6"/>
    </row>
    <row r="580" spans="1:37" x14ac:dyDescent="0.2">
      <c r="A580" s="25"/>
      <c r="AK580" s="6"/>
    </row>
    <row r="581" spans="1:37" x14ac:dyDescent="0.2">
      <c r="A581" s="25"/>
      <c r="AK581" s="6"/>
    </row>
    <row r="582" spans="1:37" x14ac:dyDescent="0.2">
      <c r="A582" s="25"/>
      <c r="AK582" s="6"/>
    </row>
    <row r="583" spans="1:37" x14ac:dyDescent="0.2">
      <c r="A583" s="560" t="str">
        <f>+A489</f>
        <v>ALICIA MARIA MARIN OCHOA</v>
      </c>
      <c r="B583" s="560"/>
      <c r="C583" s="560"/>
      <c r="D583" s="560"/>
      <c r="E583" s="560"/>
      <c r="F583" s="560"/>
      <c r="G583" s="560"/>
      <c r="H583" s="560"/>
      <c r="I583" s="560"/>
      <c r="J583" s="560"/>
      <c r="K583" s="560"/>
      <c r="L583" s="560"/>
      <c r="V583" s="560" t="str">
        <f>+R489</f>
        <v>JUAN CARLOS HURTADO JARAMILLO</v>
      </c>
      <c r="W583" s="560"/>
      <c r="X583" s="560"/>
      <c r="Y583" s="560"/>
      <c r="Z583" s="560"/>
      <c r="AA583" s="560"/>
      <c r="AB583" s="560"/>
      <c r="AC583" s="560"/>
      <c r="AD583" s="560"/>
      <c r="AE583" s="560"/>
      <c r="AF583" s="560"/>
      <c r="AG583" s="560"/>
      <c r="AH583" s="560"/>
      <c r="AK583" s="6"/>
    </row>
    <row r="584" spans="1:37" x14ac:dyDescent="0.2">
      <c r="A584" s="25" t="s">
        <v>68</v>
      </c>
      <c r="V584" s="577" t="str">
        <f>+R490</f>
        <v>Contratista CC.</v>
      </c>
      <c r="W584" s="577"/>
      <c r="X584" s="577"/>
      <c r="Y584" s="577"/>
      <c r="Z584" s="577">
        <f>+V490</f>
        <v>70565905</v>
      </c>
      <c r="AA584" s="577"/>
      <c r="AB584" s="577"/>
      <c r="AC584" s="577"/>
      <c r="AK584" s="6"/>
    </row>
    <row r="585" spans="1:37" x14ac:dyDescent="0.2">
      <c r="A585" s="336"/>
      <c r="AK585" s="6"/>
    </row>
    <row r="586" spans="1:37" x14ac:dyDescent="0.2">
      <c r="A586" s="336"/>
      <c r="AK586" s="6"/>
    </row>
    <row r="587" spans="1:37" s="5" customFormat="1" ht="20.25" x14ac:dyDescent="0.2">
      <c r="A587" s="670" t="s">
        <v>276</v>
      </c>
      <c r="B587" s="670"/>
      <c r="C587" s="670"/>
      <c r="D587" s="670"/>
      <c r="E587" s="670"/>
      <c r="F587" s="670"/>
      <c r="G587" s="670"/>
      <c r="H587" s="670"/>
      <c r="I587" s="670"/>
      <c r="J587" s="670"/>
      <c r="K587" s="670"/>
      <c r="L587" s="670"/>
      <c r="M587" s="670"/>
      <c r="N587" s="670"/>
      <c r="O587" s="670"/>
      <c r="P587" s="670"/>
      <c r="Q587" s="670"/>
      <c r="R587" s="670"/>
      <c r="S587" s="670"/>
      <c r="T587" s="670"/>
      <c r="U587" s="670"/>
      <c r="V587" s="670"/>
      <c r="W587" s="670"/>
      <c r="X587" s="670"/>
      <c r="Y587" s="670"/>
      <c r="Z587" s="670"/>
      <c r="AA587" s="670"/>
      <c r="AB587" s="670"/>
      <c r="AC587" s="670"/>
      <c r="AD587" s="670"/>
      <c r="AE587" s="670"/>
      <c r="AF587" s="670"/>
      <c r="AG587" s="670"/>
      <c r="AH587" s="670"/>
      <c r="AI587" s="670"/>
      <c r="AJ587" s="670"/>
      <c r="AK587" s="6"/>
    </row>
    <row r="588" spans="1:37" x14ac:dyDescent="0.2">
      <c r="A588" s="336"/>
      <c r="AK588" s="6"/>
    </row>
    <row r="589" spans="1:37" x14ac:dyDescent="0.2">
      <c r="A589" s="594" t="s">
        <v>277</v>
      </c>
      <c r="B589" s="594"/>
      <c r="C589" s="594"/>
      <c r="D589" s="594"/>
      <c r="E589" s="594"/>
      <c r="F589" s="594"/>
      <c r="G589" s="594"/>
      <c r="H589" s="594"/>
      <c r="I589" s="594"/>
      <c r="J589" s="594"/>
      <c r="K589" s="594"/>
      <c r="L589" s="594"/>
      <c r="M589" s="594"/>
      <c r="N589" s="594"/>
      <c r="O589" s="594"/>
      <c r="P589" s="594"/>
      <c r="Q589" s="594"/>
      <c r="R589" s="594"/>
      <c r="S589" s="594"/>
      <c r="T589" s="594"/>
      <c r="U589" s="594"/>
      <c r="V589" s="594"/>
      <c r="W589" s="594"/>
      <c r="X589" s="594"/>
      <c r="Y589" s="594"/>
      <c r="Z589" s="594"/>
      <c r="AA589" s="594"/>
      <c r="AB589" s="594"/>
      <c r="AC589" s="594"/>
      <c r="AD589" s="594"/>
      <c r="AE589" s="594"/>
      <c r="AF589" s="594"/>
      <c r="AG589" s="594"/>
      <c r="AH589" s="594"/>
      <c r="AI589" s="594"/>
      <c r="AJ589" s="594"/>
      <c r="AK589" s="6"/>
    </row>
    <row r="590" spans="1:37" ht="12" customHeight="1" x14ac:dyDescent="0.2">
      <c r="A590" s="571" t="s">
        <v>278</v>
      </c>
      <c r="B590" s="571"/>
      <c r="C590" s="571"/>
      <c r="D590" s="571"/>
      <c r="E590" s="571"/>
      <c r="F590" s="571"/>
      <c r="G590" s="571"/>
      <c r="H590" s="571"/>
      <c r="I590" s="577">
        <f>+Datos!B94</f>
        <v>12</v>
      </c>
      <c r="J590" s="577"/>
      <c r="K590" s="577"/>
      <c r="L590" s="577"/>
      <c r="M590" s="577"/>
      <c r="N590" s="577"/>
      <c r="O590" s="577"/>
      <c r="P590" s="577"/>
      <c r="Q590" s="577"/>
      <c r="R590" s="577"/>
      <c r="S590" s="577"/>
      <c r="T590" s="577"/>
      <c r="U590" s="577"/>
      <c r="V590" s="577"/>
      <c r="W590" s="577"/>
      <c r="X590" s="577"/>
      <c r="Y590" s="577"/>
      <c r="Z590" s="577"/>
      <c r="AA590" s="577"/>
      <c r="AB590" s="577"/>
      <c r="AC590" s="577"/>
      <c r="AD590" s="577"/>
      <c r="AE590" s="577"/>
      <c r="AF590" s="577"/>
      <c r="AG590" s="577"/>
      <c r="AH590" s="577"/>
      <c r="AI590" s="577"/>
      <c r="AJ590" s="577"/>
      <c r="AK590" s="6"/>
    </row>
    <row r="591" spans="1:37" ht="12" customHeight="1" x14ac:dyDescent="0.2">
      <c r="A591" s="334"/>
      <c r="C591" s="336"/>
      <c r="D591" s="336"/>
      <c r="E591" s="336"/>
      <c r="F591" s="336"/>
      <c r="G591" s="336"/>
      <c r="I591" s="339"/>
      <c r="J591" s="334"/>
      <c r="K591" s="334"/>
      <c r="L591" s="334"/>
      <c r="M591" s="334"/>
      <c r="N591" s="334"/>
      <c r="O591" s="334"/>
      <c r="P591" s="334"/>
      <c r="Q591" s="334"/>
      <c r="R591" s="334"/>
      <c r="S591" s="334"/>
      <c r="T591" s="334"/>
      <c r="U591" s="334"/>
      <c r="V591" s="334"/>
      <c r="W591" s="334"/>
      <c r="X591" s="334"/>
      <c r="Y591" s="334"/>
      <c r="Z591" s="334"/>
      <c r="AA591" s="334"/>
      <c r="AB591" s="334"/>
      <c r="AC591" s="334"/>
      <c r="AD591" s="334"/>
      <c r="AE591" s="334"/>
      <c r="AF591" s="334"/>
      <c r="AG591" s="334"/>
      <c r="AH591" s="334"/>
      <c r="AI591" s="334"/>
      <c r="AJ591" s="334"/>
      <c r="AK591" s="6"/>
    </row>
    <row r="592" spans="1:37" ht="12" customHeight="1" x14ac:dyDescent="0.2">
      <c r="A592" s="571" t="s">
        <v>279</v>
      </c>
      <c r="B592" s="571"/>
      <c r="C592" s="571"/>
      <c r="D592" s="571"/>
      <c r="E592" s="571"/>
      <c r="F592" s="571"/>
      <c r="G592" s="571"/>
      <c r="H592" s="571"/>
      <c r="I592" s="577" t="str">
        <f>+Datos!C101</f>
        <v>COMPRAVENTA</v>
      </c>
      <c r="J592" s="577"/>
      <c r="K592" s="577"/>
      <c r="L592" s="577"/>
      <c r="M592" s="577"/>
      <c r="N592" s="577"/>
      <c r="O592" s="577"/>
      <c r="P592" s="577"/>
      <c r="Q592" s="577"/>
      <c r="R592" s="577"/>
      <c r="S592" s="577"/>
      <c r="T592" s="577"/>
      <c r="U592" s="577"/>
      <c r="V592" s="577"/>
      <c r="W592" s="577"/>
      <c r="X592" s="577"/>
      <c r="Y592" s="577"/>
      <c r="Z592" s="577"/>
      <c r="AA592" s="577"/>
      <c r="AB592" s="577"/>
      <c r="AC592" s="577"/>
      <c r="AD592" s="577"/>
      <c r="AE592" s="577"/>
      <c r="AF592" s="577"/>
      <c r="AG592" s="577"/>
      <c r="AH592" s="577"/>
      <c r="AI592" s="577"/>
      <c r="AJ592" s="577"/>
      <c r="AK592" s="6"/>
    </row>
    <row r="593" spans="1:37" ht="12" customHeight="1" x14ac:dyDescent="0.2">
      <c r="A593" s="334"/>
      <c r="C593" s="336"/>
      <c r="D593" s="336"/>
      <c r="E593" s="336"/>
      <c r="F593" s="336"/>
      <c r="G593" s="336"/>
      <c r="I593" s="339"/>
      <c r="J593" s="334"/>
      <c r="K593" s="334"/>
      <c r="L593" s="334"/>
      <c r="M593" s="334"/>
      <c r="N593" s="334"/>
      <c r="O593" s="334"/>
      <c r="P593" s="334"/>
      <c r="Q593" s="334"/>
      <c r="R593" s="334"/>
      <c r="S593" s="334"/>
      <c r="T593" s="334"/>
      <c r="U593" s="334"/>
      <c r="V593" s="334"/>
      <c r="W593" s="334"/>
      <c r="X593" s="334"/>
      <c r="Y593" s="334"/>
      <c r="Z593" s="334"/>
      <c r="AA593" s="334"/>
      <c r="AB593" s="334"/>
      <c r="AC593" s="334"/>
      <c r="AD593" s="334"/>
      <c r="AE593" s="334"/>
      <c r="AF593" s="334"/>
      <c r="AG593" s="334"/>
      <c r="AH593" s="334"/>
      <c r="AI593" s="334"/>
      <c r="AJ593" s="334"/>
      <c r="AK593" s="6"/>
    </row>
    <row r="594" spans="1:37" ht="12" customHeight="1" x14ac:dyDescent="0.2">
      <c r="A594" s="571" t="s">
        <v>280</v>
      </c>
      <c r="B594" s="571"/>
      <c r="C594" s="571"/>
      <c r="D594" s="571"/>
      <c r="E594" s="571"/>
      <c r="F594" s="571"/>
      <c r="G594" s="571"/>
      <c r="H594" s="571"/>
      <c r="I594" s="577" t="str">
        <f>+F420</f>
        <v>VIVERO FLORECER S.A.S</v>
      </c>
      <c r="J594" s="577"/>
      <c r="K594" s="577"/>
      <c r="L594" s="577"/>
      <c r="M594" s="577"/>
      <c r="N594" s="577"/>
      <c r="O594" s="577"/>
      <c r="P594" s="577"/>
      <c r="Q594" s="577"/>
      <c r="R594" s="577"/>
      <c r="S594" s="577"/>
      <c r="T594" s="577"/>
      <c r="U594" s="577"/>
      <c r="V594" s="577"/>
      <c r="W594" s="577"/>
      <c r="X594" s="577"/>
      <c r="Y594" s="577"/>
      <c r="Z594" s="577"/>
      <c r="AA594" s="577"/>
      <c r="AB594" s="577"/>
      <c r="AC594" s="577"/>
      <c r="AD594" s="577"/>
      <c r="AE594" s="577"/>
      <c r="AF594" s="577"/>
      <c r="AG594" s="577"/>
      <c r="AH594" s="577"/>
      <c r="AI594" s="577"/>
      <c r="AJ594" s="577"/>
      <c r="AK594" s="6"/>
    </row>
    <row r="595" spans="1:37" ht="12" customHeight="1" x14ac:dyDescent="0.2">
      <c r="A595" s="24" t="s">
        <v>211</v>
      </c>
      <c r="C595" s="336"/>
      <c r="D595" s="336"/>
      <c r="E595" s="336"/>
      <c r="F595" s="336"/>
      <c r="G595" s="336"/>
      <c r="I595" s="577" t="str">
        <f>+D397</f>
        <v>900713950-7</v>
      </c>
      <c r="J595" s="577"/>
      <c r="K595" s="577"/>
      <c r="L595" s="577"/>
      <c r="M595" s="577"/>
      <c r="N595" s="577"/>
      <c r="O595" s="577"/>
      <c r="P595" s="577"/>
      <c r="Q595" s="577"/>
      <c r="R595" s="577"/>
      <c r="S595" s="577"/>
      <c r="T595" s="577"/>
      <c r="U595" s="577"/>
      <c r="V595" s="577"/>
      <c r="W595" s="577"/>
      <c r="X595" s="577"/>
      <c r="Y595" s="577"/>
      <c r="Z595" s="577"/>
      <c r="AA595" s="577"/>
      <c r="AB595" s="577"/>
      <c r="AC595" s="577"/>
      <c r="AD595" s="577"/>
      <c r="AE595" s="577"/>
      <c r="AF595" s="577"/>
      <c r="AG595" s="577"/>
      <c r="AH595" s="577"/>
      <c r="AI595" s="577"/>
      <c r="AJ595" s="577"/>
      <c r="AK595" s="6"/>
    </row>
    <row r="596" spans="1:37" ht="12" customHeight="1" x14ac:dyDescent="0.2">
      <c r="A596" s="334"/>
      <c r="C596" s="336"/>
      <c r="D596" s="336"/>
      <c r="E596" s="336"/>
      <c r="F596" s="336"/>
      <c r="G596" s="336"/>
      <c r="I596" s="212"/>
      <c r="J596" s="336"/>
      <c r="K596" s="336"/>
      <c r="L596" s="336"/>
      <c r="M596" s="336"/>
      <c r="N596" s="336"/>
      <c r="O596" s="336"/>
      <c r="P596" s="336"/>
      <c r="Q596" s="336"/>
      <c r="R596" s="336"/>
      <c r="S596" s="336"/>
      <c r="T596" s="336"/>
      <c r="U596" s="336"/>
      <c r="V596" s="336"/>
      <c r="W596" s="336"/>
      <c r="X596" s="336"/>
      <c r="Y596" s="336"/>
      <c r="Z596" s="336"/>
      <c r="AA596" s="336"/>
      <c r="AB596" s="336"/>
      <c r="AC596" s="336"/>
      <c r="AD596" s="336"/>
      <c r="AE596" s="336"/>
      <c r="AF596" s="336"/>
      <c r="AG596" s="336"/>
      <c r="AH596" s="336"/>
      <c r="AI596" s="336"/>
      <c r="AJ596" s="336"/>
      <c r="AK596" s="6"/>
    </row>
    <row r="597" spans="1:37" ht="24.75" customHeight="1" x14ac:dyDescent="0.2">
      <c r="A597" s="571" t="s">
        <v>281</v>
      </c>
      <c r="B597" s="571"/>
      <c r="C597" s="571"/>
      <c r="D597" s="608" t="str">
        <f>+A445</f>
        <v xml:space="preserve">Adquisición de implementos e insumos para la huerta escolar y los jardines internos de la institucióno y lombrices para proyecto de Media Tècnica: Monitoreo Ambiental. </v>
      </c>
      <c r="E597" s="608"/>
      <c r="F597" s="608"/>
      <c r="G597" s="608"/>
      <c r="H597" s="608"/>
      <c r="I597" s="608"/>
      <c r="J597" s="608"/>
      <c r="K597" s="608"/>
      <c r="L597" s="608"/>
      <c r="M597" s="608"/>
      <c r="N597" s="608"/>
      <c r="O597" s="608"/>
      <c r="P597" s="608"/>
      <c r="Q597" s="608"/>
      <c r="R597" s="608"/>
      <c r="S597" s="608"/>
      <c r="T597" s="608"/>
      <c r="U597" s="608"/>
      <c r="V597" s="608"/>
      <c r="W597" s="608"/>
      <c r="X597" s="608"/>
      <c r="Y597" s="608"/>
      <c r="Z597" s="608"/>
      <c r="AA597" s="608"/>
      <c r="AB597" s="608"/>
      <c r="AC597" s="608"/>
      <c r="AD597" s="608"/>
      <c r="AE597" s="608"/>
      <c r="AF597" s="608"/>
      <c r="AG597" s="608"/>
      <c r="AH597" s="608"/>
      <c r="AI597" s="608"/>
      <c r="AJ597" s="608"/>
      <c r="AK597" s="6"/>
    </row>
    <row r="598" spans="1:37" ht="12" customHeight="1" x14ac:dyDescent="0.2">
      <c r="A598" s="334"/>
      <c r="C598" s="336"/>
      <c r="D598" s="336"/>
      <c r="E598" s="336"/>
      <c r="F598" s="336"/>
      <c r="G598" s="336"/>
      <c r="I598" s="212"/>
      <c r="J598" s="336"/>
      <c r="K598" s="336"/>
      <c r="L598" s="336"/>
      <c r="M598" s="336"/>
      <c r="N598" s="336"/>
      <c r="O598" s="336"/>
      <c r="P598" s="336"/>
      <c r="Q598" s="336"/>
      <c r="R598" s="336"/>
      <c r="S598" s="336"/>
      <c r="T598" s="336"/>
      <c r="U598" s="336"/>
      <c r="V598" s="336"/>
      <c r="W598" s="336"/>
      <c r="X598" s="336"/>
      <c r="Y598" s="336"/>
      <c r="Z598" s="336"/>
      <c r="AA598" s="336"/>
      <c r="AB598" s="336"/>
      <c r="AC598" s="336"/>
      <c r="AD598" s="336"/>
      <c r="AE598" s="336"/>
      <c r="AF598" s="336"/>
      <c r="AG598" s="336"/>
      <c r="AH598" s="336"/>
      <c r="AI598" s="336"/>
      <c r="AJ598" s="336"/>
      <c r="AK598" s="6"/>
    </row>
    <row r="599" spans="1:37" ht="12" customHeight="1" x14ac:dyDescent="0.2">
      <c r="A599" s="571" t="s">
        <v>282</v>
      </c>
      <c r="B599" s="571"/>
      <c r="C599" s="571"/>
      <c r="D599" s="571"/>
      <c r="E599" s="571"/>
      <c r="F599" s="571"/>
      <c r="G599" s="571"/>
      <c r="H599" s="571"/>
      <c r="I599" s="595">
        <f>+F568</f>
        <v>604450</v>
      </c>
      <c r="J599" s="577"/>
      <c r="K599" s="577"/>
      <c r="L599" s="577"/>
      <c r="M599" s="577"/>
      <c r="N599" s="577"/>
      <c r="O599" s="577"/>
      <c r="P599" s="577"/>
      <c r="Q599" s="577"/>
      <c r="R599" s="577"/>
      <c r="S599" s="577"/>
      <c r="T599" s="577"/>
      <c r="U599" s="577"/>
      <c r="V599" s="577"/>
      <c r="W599" s="577"/>
      <c r="X599" s="577"/>
      <c r="Y599" s="577"/>
      <c r="Z599" s="577"/>
      <c r="AA599" s="577"/>
      <c r="AB599" s="577"/>
      <c r="AC599" s="577"/>
      <c r="AD599" s="577"/>
      <c r="AE599" s="577"/>
      <c r="AF599" s="577"/>
      <c r="AG599" s="577"/>
      <c r="AH599" s="577"/>
      <c r="AI599" s="577"/>
      <c r="AJ599" s="577"/>
      <c r="AK599" s="6"/>
    </row>
    <row r="600" spans="1:37" ht="12" customHeight="1" x14ac:dyDescent="0.2">
      <c r="A600" s="334"/>
      <c r="C600" s="336"/>
      <c r="D600" s="336"/>
      <c r="E600" s="336"/>
      <c r="F600" s="336"/>
      <c r="G600" s="336"/>
      <c r="I600" s="339"/>
      <c r="J600" s="334"/>
      <c r="K600" s="334"/>
      <c r="L600" s="334"/>
      <c r="M600" s="334"/>
      <c r="N600" s="334"/>
      <c r="O600" s="334"/>
      <c r="P600" s="334"/>
      <c r="Q600" s="334"/>
      <c r="R600" s="334"/>
      <c r="S600" s="334"/>
      <c r="T600" s="334"/>
      <c r="U600" s="334"/>
      <c r="V600" s="334"/>
      <c r="W600" s="334"/>
      <c r="X600" s="334"/>
      <c r="Y600" s="334"/>
      <c r="Z600" s="334"/>
      <c r="AA600" s="334"/>
      <c r="AB600" s="334"/>
      <c r="AC600" s="334"/>
      <c r="AD600" s="334"/>
      <c r="AE600" s="334"/>
      <c r="AF600" s="334"/>
      <c r="AG600" s="334"/>
      <c r="AH600" s="334"/>
      <c r="AI600" s="334"/>
      <c r="AJ600" s="334"/>
      <c r="AK600" s="6"/>
    </row>
    <row r="601" spans="1:37" ht="12" customHeight="1" x14ac:dyDescent="0.2">
      <c r="A601" s="571" t="s">
        <v>11</v>
      </c>
      <c r="B601" s="571"/>
      <c r="C601" s="571"/>
      <c r="D601" s="571"/>
      <c r="E601" s="571"/>
      <c r="F601" s="571"/>
      <c r="G601" s="571"/>
      <c r="H601" s="571"/>
      <c r="I601" s="570" t="str">
        <f>+U457</f>
        <v>25 dìas</v>
      </c>
      <c r="J601" s="570"/>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6"/>
    </row>
    <row r="602" spans="1:37" ht="12" customHeight="1" x14ac:dyDescent="0.2">
      <c r="A602" s="334"/>
      <c r="C602" s="336"/>
      <c r="D602" s="336"/>
      <c r="E602" s="336"/>
      <c r="F602" s="336"/>
      <c r="G602" s="336"/>
      <c r="I602" s="339"/>
      <c r="J602" s="334"/>
      <c r="K602" s="334"/>
      <c r="L602" s="334"/>
      <c r="M602" s="334"/>
      <c r="N602" s="334"/>
      <c r="O602" s="334"/>
      <c r="P602" s="334"/>
      <c r="Q602" s="334"/>
      <c r="R602" s="334"/>
      <c r="S602" s="334"/>
      <c r="T602" s="334"/>
      <c r="U602" s="334"/>
      <c r="V602" s="334"/>
      <c r="W602" s="334"/>
      <c r="X602" s="334"/>
      <c r="Y602" s="334"/>
      <c r="Z602" s="334"/>
      <c r="AA602" s="334"/>
      <c r="AB602" s="334"/>
      <c r="AC602" s="334"/>
      <c r="AD602" s="334"/>
      <c r="AE602" s="334"/>
      <c r="AF602" s="334"/>
      <c r="AG602" s="334"/>
      <c r="AH602" s="334"/>
      <c r="AI602" s="334"/>
      <c r="AJ602" s="334"/>
      <c r="AK602" s="6"/>
    </row>
    <row r="603" spans="1:37" ht="12" customHeight="1" x14ac:dyDescent="0.2">
      <c r="A603" s="571" t="s">
        <v>283</v>
      </c>
      <c r="B603" s="571"/>
      <c r="C603" s="571"/>
      <c r="D603" s="571"/>
      <c r="E603" s="571"/>
      <c r="F603" s="571"/>
      <c r="G603" s="571"/>
      <c r="H603" s="571"/>
      <c r="I603" s="730" t="str">
        <f>+L485</f>
        <v>6 de agosto 2024</v>
      </c>
      <c r="J603" s="730"/>
      <c r="K603" s="730"/>
      <c r="L603" s="730"/>
      <c r="M603" s="730"/>
      <c r="N603" s="730"/>
      <c r="O603" s="730"/>
      <c r="P603" s="29"/>
      <c r="Q603" s="29"/>
      <c r="R603" s="29"/>
      <c r="S603" s="29"/>
      <c r="T603" s="334"/>
      <c r="U603" s="334"/>
      <c r="V603" s="334"/>
      <c r="W603" s="334"/>
      <c r="X603" s="334"/>
      <c r="Y603" s="334"/>
      <c r="Z603" s="334"/>
      <c r="AA603" s="334"/>
      <c r="AB603" s="334"/>
      <c r="AC603" s="334"/>
      <c r="AD603" s="334"/>
      <c r="AE603" s="334"/>
      <c r="AF603" s="334"/>
      <c r="AG603" s="334"/>
      <c r="AH603" s="334"/>
      <c r="AI603" s="334"/>
      <c r="AJ603" s="334"/>
      <c r="AK603" s="6"/>
    </row>
    <row r="604" spans="1:37" ht="12" customHeight="1" x14ac:dyDescent="0.2">
      <c r="A604" s="334"/>
      <c r="C604" s="336"/>
      <c r="D604" s="336"/>
      <c r="E604" s="336"/>
      <c r="F604" s="336"/>
      <c r="G604" s="336"/>
      <c r="I604" s="339"/>
      <c r="J604" s="334"/>
      <c r="K604" s="334"/>
      <c r="L604" s="334"/>
      <c r="M604" s="334"/>
      <c r="N604" s="334"/>
      <c r="O604" s="334"/>
      <c r="P604" s="334"/>
      <c r="Q604" s="334"/>
      <c r="R604" s="334"/>
      <c r="S604" s="334"/>
      <c r="T604" s="334"/>
      <c r="U604" s="334"/>
      <c r="V604" s="334"/>
      <c r="W604" s="334"/>
      <c r="X604" s="334"/>
      <c r="Y604" s="334"/>
      <c r="Z604" s="334"/>
      <c r="AA604" s="334"/>
      <c r="AB604" s="334"/>
      <c r="AC604" s="334"/>
      <c r="AD604" s="334"/>
      <c r="AE604" s="334"/>
      <c r="AF604" s="334"/>
      <c r="AG604" s="334"/>
      <c r="AH604" s="334"/>
      <c r="AI604" s="334"/>
      <c r="AJ604" s="334"/>
      <c r="AK604" s="6"/>
    </row>
    <row r="605" spans="1:37" ht="12" customHeight="1" x14ac:dyDescent="0.2">
      <c r="A605" s="571" t="s">
        <v>284</v>
      </c>
      <c r="B605" s="571"/>
      <c r="C605" s="571"/>
      <c r="D605" s="571"/>
      <c r="E605" s="571"/>
      <c r="F605" s="571"/>
      <c r="G605" s="571"/>
      <c r="H605" s="571"/>
      <c r="I605" s="730" t="str">
        <f>+D575</f>
        <v>28 de agosto 2024</v>
      </c>
      <c r="J605" s="730"/>
      <c r="K605" s="730"/>
      <c r="L605" s="730"/>
      <c r="M605" s="730"/>
      <c r="N605" s="730"/>
      <c r="O605" s="730"/>
      <c r="P605" s="49"/>
      <c r="Q605" s="49"/>
      <c r="R605" s="49"/>
      <c r="S605" s="334"/>
      <c r="T605" s="334"/>
      <c r="U605" s="334"/>
      <c r="V605" s="334"/>
      <c r="W605" s="334"/>
      <c r="X605" s="334"/>
      <c r="Y605" s="334"/>
      <c r="Z605" s="334"/>
      <c r="AA605" s="334"/>
      <c r="AB605" s="334"/>
      <c r="AC605" s="334"/>
      <c r="AD605" s="334"/>
      <c r="AE605" s="334"/>
      <c r="AF605" s="334"/>
      <c r="AG605" s="334"/>
      <c r="AH605" s="334"/>
      <c r="AI605" s="334"/>
      <c r="AJ605" s="334"/>
      <c r="AK605" s="6"/>
    </row>
    <row r="606" spans="1:37" ht="12" customHeight="1" x14ac:dyDescent="0.2">
      <c r="A606" s="24"/>
      <c r="B606" s="212"/>
      <c r="C606" s="336"/>
      <c r="D606" s="336"/>
      <c r="E606" s="336"/>
      <c r="F606" s="336"/>
      <c r="G606" s="336"/>
      <c r="AK606" s="6"/>
    </row>
    <row r="607" spans="1:37" ht="12" customHeight="1" x14ac:dyDescent="0.2">
      <c r="A607" s="571" t="s">
        <v>285</v>
      </c>
      <c r="B607" s="571"/>
      <c r="C607" s="571"/>
      <c r="D607" s="571"/>
      <c r="E607" s="571"/>
      <c r="F607" s="571"/>
      <c r="G607" s="571"/>
      <c r="H607" s="571"/>
      <c r="I607" s="590" t="str">
        <f>+Datos!B104</f>
        <v>NO</v>
      </c>
      <c r="J607" s="590"/>
      <c r="AK607" s="6"/>
    </row>
    <row r="608" spans="1:37" ht="12" customHeight="1" x14ac:dyDescent="0.2">
      <c r="A608" s="334"/>
      <c r="C608" s="336"/>
      <c r="D608" s="336"/>
      <c r="E608" s="336"/>
      <c r="F608" s="336"/>
      <c r="G608" s="336"/>
      <c r="I608" s="38"/>
      <c r="AK608" s="6"/>
    </row>
    <row r="609" spans="1:37" ht="12" customHeight="1" x14ac:dyDescent="0.2">
      <c r="A609" s="571" t="s">
        <v>286</v>
      </c>
      <c r="B609" s="571"/>
      <c r="C609" s="571"/>
      <c r="D609" s="571"/>
      <c r="E609" s="571"/>
      <c r="F609" s="571"/>
      <c r="G609" s="571"/>
      <c r="H609" s="571"/>
      <c r="I609" s="590" t="str">
        <f>+Datos!B105</f>
        <v>NO</v>
      </c>
      <c r="J609" s="590"/>
      <c r="AK609" s="6"/>
    </row>
    <row r="610" spans="1:37" x14ac:dyDescent="0.2">
      <c r="A610" s="334"/>
      <c r="B610" s="37"/>
      <c r="C610" s="336"/>
      <c r="D610" s="336"/>
      <c r="E610" s="336"/>
      <c r="F610" s="336"/>
      <c r="G610" s="336"/>
      <c r="AK610" s="6"/>
    </row>
    <row r="611" spans="1:37" ht="27" customHeight="1" x14ac:dyDescent="0.2">
      <c r="A611" s="572" t="s">
        <v>287</v>
      </c>
      <c r="B611" s="572"/>
      <c r="C611" s="572"/>
      <c r="D611" s="572"/>
      <c r="E611" s="572"/>
      <c r="F611" s="572"/>
      <c r="G611" s="572"/>
      <c r="H611" s="572"/>
      <c r="I611" s="572"/>
      <c r="J611" s="572"/>
      <c r="K611" s="572"/>
      <c r="L611" s="572"/>
      <c r="M611" s="572"/>
      <c r="N611" s="572"/>
      <c r="O611" s="572"/>
      <c r="P611" s="572"/>
      <c r="Q611" s="572"/>
      <c r="R611" s="572"/>
      <c r="S611" s="572"/>
      <c r="T611" s="572"/>
      <c r="U611" s="572"/>
      <c r="V611" s="572"/>
      <c r="W611" s="572"/>
      <c r="X611" s="572"/>
      <c r="Y611" s="572"/>
      <c r="Z611" s="572"/>
      <c r="AA611" s="572"/>
      <c r="AB611" s="572"/>
      <c r="AC611" s="572"/>
      <c r="AD611" s="572"/>
      <c r="AE611" s="572"/>
      <c r="AF611" s="572"/>
      <c r="AG611" s="572"/>
      <c r="AH611" s="572"/>
      <c r="AI611" s="572"/>
      <c r="AJ611" s="572"/>
      <c r="AK611" s="6"/>
    </row>
    <row r="612" spans="1:37" x14ac:dyDescent="0.2">
      <c r="A612" s="334" t="s">
        <v>288</v>
      </c>
      <c r="B612" s="37"/>
      <c r="C612" s="336"/>
      <c r="D612" s="336"/>
      <c r="E612" s="336"/>
      <c r="F612" s="336"/>
      <c r="G612" s="336"/>
      <c r="AK612" s="6"/>
    </row>
    <row r="613" spans="1:37" x14ac:dyDescent="0.2">
      <c r="A613" s="334"/>
      <c r="B613" s="37"/>
      <c r="C613" s="336"/>
      <c r="D613" s="336"/>
      <c r="E613" s="336"/>
      <c r="F613" s="336"/>
      <c r="G613" s="336"/>
      <c r="AK613" s="6"/>
    </row>
    <row r="614" spans="1:37" x14ac:dyDescent="0.2">
      <c r="A614" s="573" t="s">
        <v>289</v>
      </c>
      <c r="B614" s="573"/>
      <c r="C614" s="573"/>
      <c r="D614" s="726" t="str">
        <f>+I605</f>
        <v>28 de agosto 2024</v>
      </c>
      <c r="E614" s="726"/>
      <c r="F614" s="726"/>
      <c r="G614" s="726"/>
      <c r="H614" s="726"/>
      <c r="I614" s="726"/>
      <c r="J614" s="726"/>
      <c r="K614" s="591" t="s">
        <v>290</v>
      </c>
      <c r="L614" s="591"/>
      <c r="M614" s="591"/>
      <c r="N614" s="591"/>
      <c r="O614" s="591"/>
      <c r="P614" s="591"/>
      <c r="Q614" s="591"/>
      <c r="R614" s="591"/>
      <c r="S614" s="577" t="str">
        <f>+N418</f>
        <v>INSTITUCIÓN EDUCATIVA SAN ROBERTO BELARMINO</v>
      </c>
      <c r="T614" s="577"/>
      <c r="U614" s="577"/>
      <c r="V614" s="577"/>
      <c r="W614" s="577"/>
      <c r="X614" s="577"/>
      <c r="Y614" s="577"/>
      <c r="Z614" s="577"/>
      <c r="AA614" s="577"/>
      <c r="AB614" s="577"/>
      <c r="AC614" s="577"/>
      <c r="AD614" s="577"/>
      <c r="AE614" s="25" t="s">
        <v>291</v>
      </c>
      <c r="AK614" s="6"/>
    </row>
    <row r="615" spans="1:37" x14ac:dyDescent="0.2">
      <c r="A615" s="25" t="s">
        <v>292</v>
      </c>
      <c r="B615" s="570">
        <f>+I590</f>
        <v>12</v>
      </c>
      <c r="C615" s="570"/>
      <c r="D615" s="570"/>
      <c r="E615" s="570"/>
      <c r="F615" s="569" t="s">
        <v>293</v>
      </c>
      <c r="G615" s="569"/>
      <c r="H615" s="570" t="str">
        <f>+I594</f>
        <v>VIVERO FLORECER S.A.S</v>
      </c>
      <c r="I615" s="570"/>
      <c r="J615" s="570"/>
      <c r="K615" s="570"/>
      <c r="L615" s="570"/>
      <c r="M615" s="570"/>
      <c r="N615" s="570"/>
      <c r="O615" s="570"/>
      <c r="P615" s="570"/>
      <c r="Q615" s="570"/>
      <c r="R615" s="570"/>
      <c r="S615" s="570"/>
      <c r="T615" s="570"/>
      <c r="U615" s="570"/>
      <c r="V615" s="573" t="s">
        <v>148</v>
      </c>
      <c r="W615" s="573"/>
      <c r="X615" s="570" t="str">
        <f>+D397</f>
        <v>900713950-7</v>
      </c>
      <c r="Y615" s="570"/>
      <c r="Z615" s="570"/>
      <c r="AA615" s="570"/>
      <c r="AB615" s="570"/>
      <c r="AC615" s="570"/>
      <c r="AD615" s="570"/>
      <c r="AF615" s="573" t="s">
        <v>294</v>
      </c>
      <c r="AG615" s="573"/>
      <c r="AH615" s="573"/>
      <c r="AI615" s="573"/>
      <c r="AJ615" s="573"/>
      <c r="AK615" s="6"/>
    </row>
    <row r="616" spans="1:37" x14ac:dyDescent="0.2">
      <c r="A616" s="608" t="str">
        <f>+D597</f>
        <v xml:space="preserve">Adquisición de implementos e insumos para la huerta escolar y los jardines internos de la institucióno y lombrices para proyecto de Media Tècnica: Monitoreo Ambiental. </v>
      </c>
      <c r="B616" s="608"/>
      <c r="C616" s="608"/>
      <c r="D616" s="608"/>
      <c r="E616" s="608"/>
      <c r="F616" s="608"/>
      <c r="G616" s="608"/>
      <c r="H616" s="608"/>
      <c r="I616" s="608"/>
      <c r="J616" s="608"/>
      <c r="K616" s="608"/>
      <c r="L616" s="608"/>
      <c r="M616" s="608"/>
      <c r="N616" s="608"/>
      <c r="O616" s="608"/>
      <c r="P616" s="608"/>
      <c r="Q616" s="608"/>
      <c r="R616" s="608"/>
      <c r="S616" s="608"/>
      <c r="T616" s="608"/>
      <c r="U616" s="608"/>
      <c r="V616" s="608"/>
      <c r="W616" s="608"/>
      <c r="X616" s="608"/>
      <c r="Y616" s="608"/>
      <c r="Z616" s="608"/>
      <c r="AA616" s="608"/>
      <c r="AB616" s="608"/>
      <c r="AC616" s="608"/>
      <c r="AD616" s="608"/>
      <c r="AE616" s="608"/>
      <c r="AF616" s="608"/>
      <c r="AG616" s="608"/>
      <c r="AH616" s="608"/>
      <c r="AI616" s="608"/>
      <c r="AJ616" s="608"/>
      <c r="AK616" s="6"/>
    </row>
    <row r="617" spans="1:37" x14ac:dyDescent="0.2">
      <c r="A617" s="573" t="s">
        <v>295</v>
      </c>
      <c r="B617" s="573"/>
      <c r="C617" s="573"/>
      <c r="D617" s="573"/>
      <c r="E617" s="573"/>
      <c r="F617" s="573"/>
      <c r="G617" s="573"/>
      <c r="H617" s="573"/>
      <c r="I617" s="573"/>
      <c r="J617" s="573"/>
      <c r="K617" s="573"/>
      <c r="L617" s="573"/>
      <c r="M617" s="573"/>
      <c r="N617" s="573"/>
      <c r="O617" s="577" t="e">
        <f>+A569</f>
        <v>#REF!</v>
      </c>
      <c r="P617" s="577"/>
      <c r="Q617" s="577"/>
      <c r="R617" s="577"/>
      <c r="S617" s="577"/>
      <c r="T617" s="577"/>
      <c r="U617" s="577"/>
      <c r="V617" s="577"/>
      <c r="W617" s="577"/>
      <c r="X617" s="577"/>
      <c r="Y617" s="577"/>
      <c r="Z617" s="577"/>
      <c r="AA617" s="577"/>
      <c r="AB617" s="577"/>
      <c r="AC617" s="577"/>
      <c r="AD617" s="577"/>
      <c r="AE617" s="577"/>
      <c r="AF617" s="577"/>
      <c r="AG617" s="577"/>
      <c r="AH617" s="577"/>
      <c r="AI617" s="577"/>
      <c r="AJ617" s="577"/>
      <c r="AK617" s="6"/>
    </row>
    <row r="618" spans="1:37" x14ac:dyDescent="0.2">
      <c r="A618" s="336" t="s">
        <v>296</v>
      </c>
      <c r="B618" s="37"/>
      <c r="C618" s="336"/>
      <c r="D618" s="336"/>
      <c r="E618" s="336"/>
      <c r="F618" s="336"/>
      <c r="G618" s="336"/>
      <c r="L618" s="609" t="str">
        <f>+I601</f>
        <v>25 dìas</v>
      </c>
      <c r="M618" s="609"/>
      <c r="N618" s="609"/>
      <c r="O618" s="25" t="s">
        <v>297</v>
      </c>
      <c r="AK618" s="6"/>
    </row>
    <row r="619" spans="1:37" x14ac:dyDescent="0.2">
      <c r="A619" s="336"/>
      <c r="B619" s="37"/>
      <c r="C619" s="336"/>
      <c r="D619" s="336"/>
      <c r="E619" s="336"/>
      <c r="F619" s="336"/>
      <c r="G619" s="336"/>
      <c r="AK619" s="6"/>
    </row>
    <row r="620" spans="1:37" x14ac:dyDescent="0.2">
      <c r="A620" s="573" t="s">
        <v>298</v>
      </c>
      <c r="B620" s="573"/>
      <c r="C620" s="573"/>
      <c r="D620" s="573"/>
      <c r="E620" s="573"/>
      <c r="F620" s="573"/>
      <c r="G620" s="573"/>
      <c r="H620" s="573"/>
      <c r="I620" s="573"/>
      <c r="J620" s="573"/>
      <c r="K620" s="573"/>
      <c r="L620" s="573"/>
      <c r="M620" s="573"/>
      <c r="N620" s="573"/>
      <c r="O620" s="573"/>
      <c r="P620" s="573"/>
      <c r="Q620" s="573"/>
      <c r="R620" s="573"/>
      <c r="S620" s="577">
        <f>+S416</f>
        <v>12</v>
      </c>
      <c r="T620" s="577"/>
      <c r="U620" s="577"/>
      <c r="V620" s="577"/>
      <c r="X620" s="29"/>
      <c r="Y620" s="29"/>
      <c r="Z620" s="29"/>
      <c r="AK620" s="6"/>
    </row>
    <row r="621" spans="1:37" x14ac:dyDescent="0.2">
      <c r="A621" s="336"/>
      <c r="B621" s="37"/>
      <c r="C621" s="336"/>
      <c r="D621" s="336"/>
      <c r="E621" s="336"/>
      <c r="F621" s="336"/>
      <c r="G621" s="336"/>
      <c r="AK621" s="6"/>
    </row>
    <row r="622" spans="1:37" x14ac:dyDescent="0.2">
      <c r="A622" s="573" t="s">
        <v>299</v>
      </c>
      <c r="B622" s="573"/>
      <c r="C622" s="573"/>
      <c r="D622" s="573"/>
      <c r="E622" s="573"/>
      <c r="F622" s="573"/>
      <c r="G622" s="573"/>
      <c r="H622" s="573"/>
      <c r="I622" s="573"/>
      <c r="J622" s="573"/>
      <c r="K622" s="573"/>
      <c r="L622" s="573"/>
      <c r="M622" s="573"/>
      <c r="N622" s="573"/>
      <c r="O622" s="573"/>
      <c r="P622" s="573"/>
      <c r="Q622" s="573"/>
      <c r="R622" s="573"/>
      <c r="S622" s="573"/>
      <c r="T622" s="573"/>
      <c r="U622" s="573"/>
      <c r="V622" s="573"/>
      <c r="W622" s="577">
        <f>+S620</f>
        <v>12</v>
      </c>
      <c r="X622" s="577"/>
      <c r="Y622" s="577"/>
      <c r="Z622" s="577"/>
      <c r="AA622" s="573" t="s">
        <v>300</v>
      </c>
      <c r="AB622" s="573"/>
      <c r="AC622" s="573"/>
      <c r="AD622" s="573"/>
      <c r="AE622" s="573"/>
      <c r="AF622" s="573"/>
      <c r="AG622" s="573"/>
      <c r="AH622" s="573"/>
      <c r="AI622" s="573"/>
      <c r="AJ622" s="573"/>
      <c r="AK622" s="6"/>
    </row>
    <row r="623" spans="1:37" x14ac:dyDescent="0.2">
      <c r="A623" s="336"/>
      <c r="B623" s="336"/>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c r="AA623" s="336"/>
      <c r="AK623" s="6"/>
    </row>
    <row r="624" spans="1:37" ht="14.25" customHeight="1" x14ac:dyDescent="0.2">
      <c r="A624" s="602" t="s">
        <v>301</v>
      </c>
      <c r="B624" s="603"/>
      <c r="C624" s="603"/>
      <c r="D624" s="603"/>
      <c r="E624" s="603"/>
      <c r="F624" s="603"/>
      <c r="G624" s="603"/>
      <c r="H624" s="603"/>
      <c r="I624" s="603"/>
      <c r="J624" s="603"/>
      <c r="K624" s="603"/>
      <c r="L624" s="603"/>
      <c r="M624" s="603"/>
      <c r="N624" s="603"/>
      <c r="O624" s="603"/>
      <c r="P624" s="603"/>
      <c r="Q624" s="603"/>
      <c r="R624" s="603"/>
      <c r="S624" s="603"/>
      <c r="T624" s="603"/>
      <c r="U624" s="603"/>
      <c r="V624" s="603"/>
      <c r="W624" s="603"/>
      <c r="X624" s="603"/>
      <c r="Y624" s="603"/>
      <c r="Z624" s="603"/>
      <c r="AA624" s="603"/>
      <c r="AB624" s="604"/>
      <c r="AC624" s="596">
        <f>+I599</f>
        <v>604450</v>
      </c>
      <c r="AD624" s="597"/>
      <c r="AE624" s="597"/>
      <c r="AF624" s="597"/>
      <c r="AG624" s="598"/>
      <c r="AK624" s="6"/>
    </row>
    <row r="625" spans="1:37" ht="14.25" customHeight="1" x14ac:dyDescent="0.2">
      <c r="A625" s="602" t="s">
        <v>302</v>
      </c>
      <c r="B625" s="603"/>
      <c r="C625" s="603"/>
      <c r="D625" s="603"/>
      <c r="E625" s="603"/>
      <c r="F625" s="603"/>
      <c r="G625" s="603"/>
      <c r="H625" s="603"/>
      <c r="I625" s="603"/>
      <c r="J625" s="603"/>
      <c r="K625" s="603"/>
      <c r="L625" s="603"/>
      <c r="M625" s="603"/>
      <c r="N625" s="603"/>
      <c r="O625" s="603"/>
      <c r="P625" s="603"/>
      <c r="Q625" s="603"/>
      <c r="R625" s="603"/>
      <c r="S625" s="603"/>
      <c r="T625" s="603"/>
      <c r="U625" s="603"/>
      <c r="V625" s="603"/>
      <c r="W625" s="603"/>
      <c r="X625" s="603"/>
      <c r="Y625" s="603"/>
      <c r="Z625" s="603"/>
      <c r="AA625" s="603"/>
      <c r="AB625" s="604"/>
      <c r="AC625" s="596">
        <f>+Datos!B107</f>
        <v>1600000</v>
      </c>
      <c r="AD625" s="597"/>
      <c r="AE625" s="597"/>
      <c r="AF625" s="597"/>
      <c r="AG625" s="598"/>
      <c r="AK625" s="6"/>
    </row>
    <row r="626" spans="1:37" ht="14.25" customHeight="1" x14ac:dyDescent="0.2">
      <c r="A626" s="602" t="s">
        <v>303</v>
      </c>
      <c r="B626" s="603"/>
      <c r="C626" s="603"/>
      <c r="D626" s="603"/>
      <c r="E626" s="603"/>
      <c r="F626" s="603"/>
      <c r="G626" s="603"/>
      <c r="H626" s="603"/>
      <c r="I626" s="603"/>
      <c r="J626" s="603"/>
      <c r="K626" s="603"/>
      <c r="L626" s="603"/>
      <c r="M626" s="603"/>
      <c r="N626" s="603"/>
      <c r="O626" s="603"/>
      <c r="P626" s="603"/>
      <c r="Q626" s="603"/>
      <c r="R626" s="603"/>
      <c r="S626" s="603"/>
      <c r="T626" s="603"/>
      <c r="U626" s="603"/>
      <c r="V626" s="603"/>
      <c r="W626" s="603"/>
      <c r="X626" s="603"/>
      <c r="Y626" s="603"/>
      <c r="Z626" s="603"/>
      <c r="AA626" s="603"/>
      <c r="AB626" s="604"/>
      <c r="AC626" s="596">
        <f>+Datos!B108</f>
        <v>1600000</v>
      </c>
      <c r="AD626" s="597"/>
      <c r="AE626" s="597"/>
      <c r="AF626" s="597"/>
      <c r="AG626" s="598"/>
      <c r="AK626" s="6"/>
    </row>
    <row r="627" spans="1:37" ht="14.25" customHeight="1" x14ac:dyDescent="0.2">
      <c r="A627" s="602" t="s">
        <v>304</v>
      </c>
      <c r="B627" s="603"/>
      <c r="C627" s="603"/>
      <c r="D627" s="603"/>
      <c r="E627" s="603"/>
      <c r="F627" s="603"/>
      <c r="G627" s="603"/>
      <c r="H627" s="603"/>
      <c r="I627" s="603"/>
      <c r="J627" s="603"/>
      <c r="K627" s="603"/>
      <c r="L627" s="603"/>
      <c r="M627" s="603"/>
      <c r="N627" s="603"/>
      <c r="O627" s="603"/>
      <c r="P627" s="603"/>
      <c r="Q627" s="603"/>
      <c r="R627" s="603"/>
      <c r="S627" s="603"/>
      <c r="T627" s="603"/>
      <c r="U627" s="603"/>
      <c r="V627" s="603"/>
      <c r="W627" s="603"/>
      <c r="X627" s="603"/>
      <c r="Y627" s="603"/>
      <c r="Z627" s="603"/>
      <c r="AA627" s="603"/>
      <c r="AB627" s="604"/>
      <c r="AC627" s="599">
        <f>+Datos!B109</f>
        <v>0</v>
      </c>
      <c r="AD627" s="600"/>
      <c r="AE627" s="600"/>
      <c r="AF627" s="600"/>
      <c r="AG627" s="601"/>
      <c r="AK627" s="6"/>
    </row>
    <row r="628" spans="1:37" ht="14.25" customHeight="1" x14ac:dyDescent="0.2">
      <c r="A628" s="602" t="s">
        <v>305</v>
      </c>
      <c r="B628" s="603"/>
      <c r="C628" s="603"/>
      <c r="D628" s="603"/>
      <c r="E628" s="603"/>
      <c r="F628" s="603"/>
      <c r="G628" s="603"/>
      <c r="H628" s="603"/>
      <c r="I628" s="603"/>
      <c r="J628" s="603"/>
      <c r="K628" s="603"/>
      <c r="L628" s="603"/>
      <c r="M628" s="603"/>
      <c r="N628" s="603"/>
      <c r="O628" s="603"/>
      <c r="P628" s="603"/>
      <c r="Q628" s="603"/>
      <c r="R628" s="603"/>
      <c r="S628" s="603"/>
      <c r="T628" s="603"/>
      <c r="U628" s="603"/>
      <c r="V628" s="603"/>
      <c r="W628" s="603"/>
      <c r="X628" s="603"/>
      <c r="Y628" s="603"/>
      <c r="Z628" s="603"/>
      <c r="AA628" s="603"/>
      <c r="AB628" s="603"/>
      <c r="AC628" s="603"/>
      <c r="AD628" s="603"/>
      <c r="AE628" s="603"/>
      <c r="AF628" s="603"/>
      <c r="AG628" s="604"/>
      <c r="AH628" s="39"/>
      <c r="AI628" s="39"/>
      <c r="AJ628" s="39"/>
      <c r="AK628" s="6"/>
    </row>
    <row r="629" spans="1:37" ht="26.25" customHeight="1" x14ac:dyDescent="0.2">
      <c r="A629" s="572" t="s">
        <v>306</v>
      </c>
      <c r="B629" s="572"/>
      <c r="C629" s="572"/>
      <c r="D629" s="572"/>
      <c r="E629" s="572"/>
      <c r="F629" s="572"/>
      <c r="G629" s="572"/>
      <c r="H629" s="572"/>
      <c r="I629" s="572"/>
      <c r="J629" s="572"/>
      <c r="K629" s="572"/>
      <c r="L629" s="572"/>
      <c r="M629" s="572"/>
      <c r="N629" s="572"/>
      <c r="O629" s="572"/>
      <c r="P629" s="572"/>
      <c r="Q629" s="572"/>
      <c r="R629" s="572"/>
      <c r="S629" s="572"/>
      <c r="T629" s="572"/>
      <c r="U629" s="572"/>
      <c r="V629" s="572"/>
      <c r="W629" s="572"/>
      <c r="X629" s="572"/>
      <c r="Y629" s="572"/>
      <c r="Z629" s="572"/>
      <c r="AA629" s="572"/>
      <c r="AB629" s="572"/>
      <c r="AC629" s="572"/>
      <c r="AD629" s="572"/>
      <c r="AE629" s="572"/>
      <c r="AF629" s="572"/>
      <c r="AG629" s="572"/>
      <c r="AH629" s="572"/>
      <c r="AI629" s="572"/>
      <c r="AJ629" s="572"/>
      <c r="AK629" s="6"/>
    </row>
    <row r="630" spans="1:37" x14ac:dyDescent="0.2">
      <c r="A630" s="336"/>
      <c r="B630" s="37"/>
      <c r="C630" s="336"/>
      <c r="D630" s="336"/>
      <c r="E630" s="336"/>
      <c r="F630" s="336"/>
      <c r="G630" s="336"/>
      <c r="AK630" s="6"/>
    </row>
    <row r="631" spans="1:37" x14ac:dyDescent="0.2">
      <c r="A631" s="25" t="s">
        <v>307</v>
      </c>
      <c r="I631" s="577">
        <f>+I590</f>
        <v>12</v>
      </c>
      <c r="J631" s="577"/>
      <c r="K631" s="577"/>
      <c r="L631" s="577"/>
      <c r="M631" s="573" t="s">
        <v>308</v>
      </c>
      <c r="N631" s="573"/>
      <c r="O631" s="573"/>
      <c r="P631" s="573"/>
      <c r="Q631" s="573"/>
      <c r="R631" s="573"/>
      <c r="S631" s="573"/>
      <c r="T631" s="573"/>
      <c r="U631" s="573"/>
      <c r="V631" s="573"/>
      <c r="W631" s="573"/>
      <c r="X631" s="573"/>
      <c r="Y631" s="573"/>
      <c r="Z631" s="573"/>
      <c r="AA631" s="573"/>
      <c r="AB631" s="573"/>
      <c r="AC631" s="573"/>
      <c r="AD631" s="573"/>
      <c r="AE631" s="573"/>
      <c r="AF631" s="573"/>
      <c r="AG631" s="573"/>
      <c r="AH631" s="573"/>
      <c r="AI631" s="573"/>
      <c r="AJ631" s="573"/>
      <c r="AK631" s="6"/>
    </row>
    <row r="632" spans="1:37" x14ac:dyDescent="0.2">
      <c r="A632" s="573" t="s">
        <v>309</v>
      </c>
      <c r="B632" s="573"/>
      <c r="C632" s="573"/>
      <c r="D632" s="573"/>
      <c r="E632" s="573"/>
      <c r="F632" s="573"/>
      <c r="G632" s="573"/>
      <c r="H632" s="573"/>
      <c r="I632" s="573"/>
      <c r="J632" s="573"/>
      <c r="K632" s="573"/>
      <c r="L632" s="573"/>
      <c r="M632" s="573"/>
      <c r="N632" s="573"/>
      <c r="O632" s="573"/>
      <c r="P632" s="573"/>
      <c r="Q632" s="573"/>
      <c r="R632" s="573"/>
      <c r="S632" s="573"/>
      <c r="T632" s="573"/>
      <c r="U632" s="573"/>
      <c r="V632" s="573"/>
      <c r="W632" s="573"/>
      <c r="X632" s="573"/>
      <c r="Y632" s="573"/>
      <c r="Z632" s="573"/>
      <c r="AA632" s="573"/>
      <c r="AB632" s="573"/>
      <c r="AC632" s="573"/>
      <c r="AD632" s="573"/>
      <c r="AE632" s="573"/>
      <c r="AF632" s="573"/>
      <c r="AG632" s="573"/>
      <c r="AH632" s="573"/>
      <c r="AI632" s="573"/>
      <c r="AJ632" s="573"/>
      <c r="AK632" s="6"/>
    </row>
    <row r="633" spans="1:37" x14ac:dyDescent="0.2">
      <c r="A633" s="336"/>
      <c r="B633" s="37"/>
      <c r="C633" s="336"/>
      <c r="D633" s="336"/>
      <c r="E633" s="336"/>
      <c r="F633" s="336"/>
      <c r="G633" s="336"/>
      <c r="AK633" s="6"/>
    </row>
    <row r="634" spans="1:37" ht="25.5" customHeight="1" x14ac:dyDescent="0.2">
      <c r="A634" s="572" t="s">
        <v>310</v>
      </c>
      <c r="B634" s="572"/>
      <c r="C634" s="572"/>
      <c r="D634" s="572"/>
      <c r="E634" s="572"/>
      <c r="F634" s="572"/>
      <c r="G634" s="572"/>
      <c r="H634" s="572"/>
      <c r="I634" s="572"/>
      <c r="J634" s="572"/>
      <c r="K634" s="572"/>
      <c r="L634" s="572"/>
      <c r="M634" s="572"/>
      <c r="N634" s="572"/>
      <c r="O634" s="572"/>
      <c r="P634" s="572"/>
      <c r="Q634" s="572"/>
      <c r="R634" s="572"/>
      <c r="S634" s="572"/>
      <c r="T634" s="572"/>
      <c r="U634" s="572"/>
      <c r="V634" s="572"/>
      <c r="W634" s="572"/>
      <c r="X634" s="572"/>
      <c r="Y634" s="572"/>
      <c r="Z634" s="572"/>
      <c r="AA634" s="572"/>
      <c r="AB634" s="572"/>
      <c r="AC634" s="572"/>
      <c r="AD634" s="572"/>
      <c r="AE634" s="572"/>
      <c r="AF634" s="572"/>
      <c r="AG634" s="572"/>
      <c r="AH634" s="572"/>
      <c r="AI634" s="572"/>
      <c r="AJ634" s="572"/>
      <c r="AK634" s="6"/>
    </row>
    <row r="635" spans="1:37" x14ac:dyDescent="0.2">
      <c r="A635" s="336"/>
      <c r="B635" s="37"/>
      <c r="C635" s="336"/>
      <c r="D635" s="336"/>
      <c r="E635" s="336"/>
      <c r="F635" s="336"/>
      <c r="G635" s="336"/>
      <c r="AK635" s="6"/>
    </row>
    <row r="636" spans="1:37" x14ac:dyDescent="0.2">
      <c r="A636" s="573" t="s">
        <v>311</v>
      </c>
      <c r="B636" s="573"/>
      <c r="C636" s="573"/>
      <c r="D636" s="573"/>
      <c r="E636" s="573"/>
      <c r="F636" s="573"/>
      <c r="G636" s="573"/>
      <c r="H636" s="573"/>
      <c r="I636" s="573"/>
      <c r="J636" s="573"/>
      <c r="K636" s="573"/>
      <c r="L636" s="573"/>
      <c r="M636" s="573"/>
      <c r="N636" s="573"/>
      <c r="O636" s="573"/>
      <c r="P636" s="573"/>
      <c r="Q636" s="573"/>
      <c r="R636" s="573"/>
      <c r="S636" s="573"/>
      <c r="T636" s="573"/>
      <c r="U636" s="573"/>
      <c r="V636" s="573"/>
      <c r="W636" s="573"/>
      <c r="X636" s="573"/>
      <c r="Y636" s="573"/>
      <c r="Z636" s="573"/>
      <c r="AA636" s="573"/>
      <c r="AB636" s="573"/>
      <c r="AC636" s="573"/>
      <c r="AD636" s="573"/>
      <c r="AE636" s="573"/>
      <c r="AF636" s="573"/>
      <c r="AG636" s="573"/>
      <c r="AH636" s="573"/>
      <c r="AI636" s="573"/>
      <c r="AJ636" s="573"/>
      <c r="AK636" s="6"/>
    </row>
    <row r="637" spans="1:37" x14ac:dyDescent="0.2">
      <c r="A637" s="334"/>
      <c r="B637" s="37"/>
      <c r="C637" s="336"/>
      <c r="D637" s="336"/>
      <c r="E637" s="336"/>
      <c r="F637" s="336"/>
      <c r="G637" s="336"/>
      <c r="AK637" s="6"/>
    </row>
    <row r="638" spans="1:37" x14ac:dyDescent="0.2">
      <c r="A638" s="594" t="s">
        <v>312</v>
      </c>
      <c r="B638" s="594"/>
      <c r="C638" s="594"/>
      <c r="D638" s="594"/>
      <c r="E638" s="594"/>
      <c r="F638" s="594"/>
      <c r="G638" s="594"/>
      <c r="H638" s="594"/>
      <c r="I638" s="594"/>
      <c r="J638" s="594"/>
      <c r="K638" s="594"/>
      <c r="L638" s="594"/>
      <c r="M638" s="594"/>
      <c r="N638" s="594"/>
      <c r="O638" s="594"/>
      <c r="P638" s="594"/>
      <c r="Q638" s="594"/>
      <c r="R638" s="594"/>
      <c r="S638" s="594"/>
      <c r="T638" s="594"/>
      <c r="U638" s="594"/>
      <c r="V638" s="594"/>
      <c r="W638" s="594"/>
      <c r="X638" s="594"/>
      <c r="Y638" s="594"/>
      <c r="Z638" s="594"/>
      <c r="AA638" s="594"/>
      <c r="AB638" s="594"/>
      <c r="AC638" s="594"/>
      <c r="AD638" s="594"/>
      <c r="AE638" s="594"/>
      <c r="AF638" s="594"/>
      <c r="AG638" s="594"/>
      <c r="AH638" s="594"/>
      <c r="AI638" s="594"/>
      <c r="AJ638" s="594"/>
      <c r="AK638" s="6"/>
    </row>
    <row r="639" spans="1:37" x14ac:dyDescent="0.2">
      <c r="A639" s="336"/>
      <c r="B639" s="37"/>
      <c r="C639" s="336"/>
      <c r="D639" s="336"/>
      <c r="E639" s="336"/>
      <c r="F639" s="336"/>
      <c r="G639" s="336"/>
      <c r="AK639" s="6"/>
    </row>
    <row r="640" spans="1:37" x14ac:dyDescent="0.2">
      <c r="A640" s="571" t="s">
        <v>313</v>
      </c>
      <c r="B640" s="571"/>
      <c r="C640" s="571"/>
      <c r="D640" s="571"/>
      <c r="E640" s="571"/>
      <c r="F640" s="571"/>
      <c r="G640" s="571"/>
      <c r="H640" s="571"/>
      <c r="I640" s="571"/>
      <c r="J640" s="571"/>
      <c r="K640" s="571"/>
      <c r="L640" s="571"/>
      <c r="M640" s="571"/>
      <c r="N640" s="571"/>
      <c r="O640" s="571"/>
      <c r="P640" s="592">
        <f>+I631</f>
        <v>12</v>
      </c>
      <c r="Q640" s="592"/>
      <c r="R640" s="592"/>
      <c r="S640" s="573" t="s">
        <v>314</v>
      </c>
      <c r="T640" s="573"/>
      <c r="U640" s="573"/>
      <c r="V640" s="573"/>
      <c r="W640" s="573"/>
      <c r="X640" s="573"/>
      <c r="Y640" s="573"/>
      <c r="Z640" s="573"/>
      <c r="AA640" s="573"/>
      <c r="AB640" s="573"/>
      <c r="AC640" s="573"/>
      <c r="AD640" s="573"/>
      <c r="AE640" s="573"/>
      <c r="AF640" s="573"/>
      <c r="AG640" s="573"/>
      <c r="AH640" s="573"/>
      <c r="AI640" s="573"/>
      <c r="AJ640" s="573"/>
      <c r="AK640" s="6"/>
    </row>
    <row r="641" spans="1:37" x14ac:dyDescent="0.2">
      <c r="A641" s="336"/>
      <c r="B641" s="37"/>
      <c r="C641" s="336"/>
      <c r="D641" s="336"/>
      <c r="E641" s="336"/>
      <c r="F641" s="336"/>
      <c r="G641" s="336"/>
      <c r="AK641" s="6"/>
    </row>
    <row r="642" spans="1:37" ht="26.25" customHeight="1" x14ac:dyDescent="0.2">
      <c r="A642" s="593" t="s">
        <v>315</v>
      </c>
      <c r="B642" s="593"/>
      <c r="C642" s="593"/>
      <c r="D642" s="593"/>
      <c r="E642" s="593"/>
      <c r="F642" s="593"/>
      <c r="G642" s="593"/>
      <c r="H642" s="593"/>
      <c r="I642" s="593"/>
      <c r="J642" s="593"/>
      <c r="K642" s="593"/>
      <c r="L642" s="593"/>
      <c r="M642" s="593"/>
      <c r="N642" s="593"/>
      <c r="O642" s="593"/>
      <c r="P642" s="593"/>
      <c r="Q642" s="593"/>
      <c r="R642" s="593"/>
      <c r="S642" s="593"/>
      <c r="T642" s="593"/>
      <c r="U642" s="593"/>
      <c r="V642" s="593"/>
      <c r="W642" s="593"/>
      <c r="X642" s="593"/>
      <c r="Y642" s="593"/>
      <c r="Z642" s="593"/>
      <c r="AA642" s="593"/>
      <c r="AB642" s="593"/>
      <c r="AC642" s="593"/>
      <c r="AD642" s="593"/>
      <c r="AE642" s="593"/>
      <c r="AF642" s="593"/>
      <c r="AG642" s="593"/>
      <c r="AH642" s="593"/>
      <c r="AI642" s="593"/>
      <c r="AJ642" s="593"/>
      <c r="AK642" s="6"/>
    </row>
    <row r="643" spans="1:37" x14ac:dyDescent="0.2">
      <c r="A643" s="336"/>
      <c r="B643" s="37"/>
      <c r="C643" s="336"/>
      <c r="D643" s="336"/>
      <c r="E643" s="336"/>
      <c r="F643" s="336"/>
      <c r="G643" s="336"/>
      <c r="AK643" s="6"/>
    </row>
    <row r="644" spans="1:37" x14ac:dyDescent="0.2">
      <c r="A644" s="571" t="s">
        <v>316</v>
      </c>
      <c r="B644" s="571"/>
      <c r="C644" s="571"/>
      <c r="D644" s="571"/>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6"/>
    </row>
    <row r="645" spans="1:37" x14ac:dyDescent="0.2">
      <c r="A645" s="336"/>
      <c r="B645" s="37"/>
      <c r="C645" s="336"/>
      <c r="D645" s="336"/>
      <c r="E645" s="336"/>
      <c r="F645" s="336"/>
      <c r="G645" s="336"/>
      <c r="AK645" s="6"/>
    </row>
    <row r="646" spans="1:37" x14ac:dyDescent="0.2">
      <c r="A646" s="573" t="s">
        <v>317</v>
      </c>
      <c r="B646" s="573"/>
      <c r="C646" s="573"/>
      <c r="D646" s="573"/>
      <c r="E646" s="573"/>
      <c r="F646" s="573"/>
      <c r="G646" s="573"/>
      <c r="H646" s="573"/>
      <c r="I646" s="573"/>
      <c r="J646" s="573"/>
      <c r="K646" s="573"/>
      <c r="L646" s="573"/>
      <c r="M646" s="573"/>
      <c r="N646" s="573"/>
      <c r="O646" s="573"/>
      <c r="P646" s="573"/>
      <c r="Q646" s="730" t="str">
        <f>+Datos!B42</f>
        <v>28 de agosto 2024</v>
      </c>
      <c r="R646" s="730"/>
      <c r="S646" s="730"/>
      <c r="T646" s="730"/>
      <c r="U646" s="730"/>
      <c r="V646" s="730"/>
      <c r="W646" s="730"/>
      <c r="Y646" s="730"/>
      <c r="Z646" s="730"/>
      <c r="AA646" s="730"/>
      <c r="AB646" s="730"/>
      <c r="AC646" s="730"/>
      <c r="AD646" s="730"/>
      <c r="AE646" s="730"/>
      <c r="AF646" s="730"/>
      <c r="AG646" s="730"/>
      <c r="AH646" s="730"/>
      <c r="AI646" s="730"/>
      <c r="AJ646" s="730"/>
      <c r="AK646" s="6"/>
    </row>
    <row r="647" spans="1:37" x14ac:dyDescent="0.2">
      <c r="A647" s="336"/>
      <c r="B647" s="37"/>
      <c r="C647" s="336"/>
      <c r="D647" s="336"/>
      <c r="E647" s="336"/>
      <c r="F647" s="336"/>
      <c r="G647" s="336"/>
      <c r="AK647" s="6"/>
    </row>
    <row r="648" spans="1:37" x14ac:dyDescent="0.2">
      <c r="A648" s="336"/>
      <c r="B648" s="37"/>
      <c r="C648" s="336"/>
      <c r="D648" s="336"/>
      <c r="E648" s="336"/>
      <c r="F648" s="336"/>
      <c r="G648" s="336"/>
      <c r="AK648" s="6"/>
    </row>
    <row r="649" spans="1:37" x14ac:dyDescent="0.2">
      <c r="A649" s="25"/>
      <c r="B649" s="37"/>
      <c r="D649" s="336"/>
      <c r="E649" s="336"/>
      <c r="F649" s="336"/>
      <c r="G649" s="336"/>
      <c r="AK649" s="6"/>
    </row>
    <row r="650" spans="1:37" x14ac:dyDescent="0.2">
      <c r="A650" s="25"/>
      <c r="B650" s="37"/>
      <c r="C650" s="336"/>
      <c r="D650" s="336"/>
      <c r="E650" s="336"/>
      <c r="G650" s="336"/>
      <c r="AK650" s="6"/>
    </row>
    <row r="651" spans="1:37" x14ac:dyDescent="0.2">
      <c r="A651" s="560" t="str">
        <f>+A489</f>
        <v>ALICIA MARIA MARIN OCHOA</v>
      </c>
      <c r="B651" s="560"/>
      <c r="C651" s="560"/>
      <c r="D651" s="560"/>
      <c r="E651" s="560"/>
      <c r="F651" s="560"/>
      <c r="G651" s="560"/>
      <c r="H651" s="560"/>
      <c r="I651" s="560"/>
      <c r="J651" s="560"/>
      <c r="K651" s="560"/>
      <c r="L651" s="560"/>
      <c r="S651" s="560" t="str">
        <f>+H615</f>
        <v>VIVERO FLORECER S.A.S</v>
      </c>
      <c r="T651" s="560"/>
      <c r="U651" s="560"/>
      <c r="V651" s="560"/>
      <c r="W651" s="560"/>
      <c r="X651" s="560"/>
      <c r="Y651" s="560"/>
      <c r="Z651" s="560"/>
      <c r="AA651" s="560"/>
      <c r="AB651" s="560"/>
      <c r="AC651" s="560"/>
      <c r="AD651" s="560"/>
      <c r="AE651" s="560"/>
      <c r="AF651" s="560"/>
      <c r="AK651" s="6"/>
    </row>
    <row r="652" spans="1:37" x14ac:dyDescent="0.2">
      <c r="A652" s="336" t="s">
        <v>318</v>
      </c>
      <c r="S652" s="668" t="str">
        <f>+V583</f>
        <v>JUAN CARLOS HURTADO JARAMILLO</v>
      </c>
      <c r="T652" s="668"/>
      <c r="U652" s="668"/>
      <c r="V652" s="668"/>
      <c r="W652" s="668"/>
      <c r="X652" s="668"/>
      <c r="Y652" s="668"/>
      <c r="Z652" s="668"/>
      <c r="AA652" s="668"/>
      <c r="AB652" s="668"/>
      <c r="AC652" s="668"/>
      <c r="AD652" s="668"/>
      <c r="AE652" s="668"/>
      <c r="AF652" s="668"/>
      <c r="AK652" s="6"/>
    </row>
    <row r="653" spans="1:37" x14ac:dyDescent="0.2">
      <c r="A653" s="336"/>
      <c r="S653" s="577" t="s">
        <v>264</v>
      </c>
      <c r="T653" s="577"/>
      <c r="U653" s="577"/>
      <c r="V653" s="577"/>
      <c r="W653" s="577">
        <f>+Z584</f>
        <v>70565905</v>
      </c>
      <c r="X653" s="577"/>
      <c r="Y653" s="577"/>
      <c r="Z653" s="577"/>
      <c r="AA653" s="29"/>
      <c r="AB653" s="29"/>
      <c r="AC653" s="29"/>
      <c r="AD653" s="29"/>
      <c r="AE653" s="29"/>
    </row>
  </sheetData>
  <autoFilter ref="A4:AJ4"/>
  <mergeCells count="1177">
    <mergeCell ref="DB363:DE363"/>
    <mergeCell ref="DB364:DE364"/>
    <mergeCell ref="DB365:DE365"/>
    <mergeCell ref="BW368:CH368"/>
    <mergeCell ref="AL364:BL364"/>
    <mergeCell ref="BM364:BP364"/>
    <mergeCell ref="CX363:DA363"/>
    <mergeCell ref="BW364:CW364"/>
    <mergeCell ref="CX364:DA364"/>
    <mergeCell ref="BW365:CW365"/>
    <mergeCell ref="CX365:DA365"/>
    <mergeCell ref="BW362:CW362"/>
    <mergeCell ref="CX362:DA362"/>
    <mergeCell ref="BM362:BP362"/>
    <mergeCell ref="BQ362:BT362"/>
    <mergeCell ref="AF362:AI362"/>
    <mergeCell ref="A431:F431"/>
    <mergeCell ref="A392:AJ392"/>
    <mergeCell ref="A397:C397"/>
    <mergeCell ref="A379:AJ379"/>
    <mergeCell ref="AB362:AE362"/>
    <mergeCell ref="A373:L373"/>
    <mergeCell ref="M373:P373"/>
    <mergeCell ref="R373:Y373"/>
    <mergeCell ref="A364:AA364"/>
    <mergeCell ref="AB363:AE363"/>
    <mergeCell ref="AB364:AE364"/>
    <mergeCell ref="AB365:AE365"/>
    <mergeCell ref="A368:L368"/>
    <mergeCell ref="A371:AJ371"/>
    <mergeCell ref="A587:AJ587"/>
    <mergeCell ref="A589:AJ589"/>
    <mergeCell ref="A436:D436"/>
    <mergeCell ref="BW363:CW363"/>
    <mergeCell ref="BQ364:BT364"/>
    <mergeCell ref="AL365:BL365"/>
    <mergeCell ref="BM365:BP365"/>
    <mergeCell ref="BQ365:BT365"/>
    <mergeCell ref="AL368:AW368"/>
    <mergeCell ref="A382:AJ382"/>
    <mergeCell ref="A384:AJ384"/>
    <mergeCell ref="A385:V385"/>
    <mergeCell ref="N435:S435"/>
    <mergeCell ref="V490:AA490"/>
    <mergeCell ref="F420:AJ420"/>
    <mergeCell ref="A422:C422"/>
    <mergeCell ref="T435:AF435"/>
    <mergeCell ref="B386:AJ386"/>
    <mergeCell ref="A400:AJ400"/>
    <mergeCell ref="A365:AA365"/>
    <mergeCell ref="AF363:AI363"/>
    <mergeCell ref="P376:S376"/>
    <mergeCell ref="AF365:AI365"/>
    <mergeCell ref="D397:H397"/>
    <mergeCell ref="A398:AJ398"/>
    <mergeCell ref="B388:AJ388"/>
    <mergeCell ref="B389:AJ389"/>
    <mergeCell ref="S396:V396"/>
    <mergeCell ref="X396:AJ396"/>
    <mergeCell ref="A448:AJ448"/>
    <mergeCell ref="A439:AJ439"/>
    <mergeCell ref="A434:Y434"/>
    <mergeCell ref="BW354:CS354"/>
    <mergeCell ref="BW356:CS356"/>
    <mergeCell ref="CT356:CW356"/>
    <mergeCell ref="CX356:DA356"/>
    <mergeCell ref="DB356:DE356"/>
    <mergeCell ref="BW357:CS357"/>
    <mergeCell ref="CT357:CW357"/>
    <mergeCell ref="CX357:DA357"/>
    <mergeCell ref="DB357:DE357"/>
    <mergeCell ref="BW358:CS358"/>
    <mergeCell ref="CT358:CW358"/>
    <mergeCell ref="CX358:DA358"/>
    <mergeCell ref="DB358:DE358"/>
    <mergeCell ref="BW361:CW361"/>
    <mergeCell ref="CX361:DA361"/>
    <mergeCell ref="DB361:DE361"/>
    <mergeCell ref="DB362:DE362"/>
    <mergeCell ref="BW353:CS353"/>
    <mergeCell ref="BW333:DF333"/>
    <mergeCell ref="BW335:CF335"/>
    <mergeCell ref="BW337:CB337"/>
    <mergeCell ref="CC337:CU337"/>
    <mergeCell ref="CW337:CX337"/>
    <mergeCell ref="CY337:DE337"/>
    <mergeCell ref="BW339:BY339"/>
    <mergeCell ref="BZ339:DE340"/>
    <mergeCell ref="BW341:CB341"/>
    <mergeCell ref="CC341:CF341"/>
    <mergeCell ref="CG341:CI341"/>
    <mergeCell ref="CJ341:CS341"/>
    <mergeCell ref="BW342:CC342"/>
    <mergeCell ref="CD342:CL342"/>
    <mergeCell ref="BW344:DF344"/>
    <mergeCell ref="BW345:CS345"/>
    <mergeCell ref="CT345:CW345"/>
    <mergeCell ref="CX345:DA345"/>
    <mergeCell ref="DB345:DE345"/>
    <mergeCell ref="BQ352:BT352"/>
    <mergeCell ref="BW346:CS347"/>
    <mergeCell ref="CT346:CW347"/>
    <mergeCell ref="CX346:DA347"/>
    <mergeCell ref="BW351:CS351"/>
    <mergeCell ref="CT351:CW351"/>
    <mergeCell ref="CX351:DA351"/>
    <mergeCell ref="DB346:DE347"/>
    <mergeCell ref="BW349:DE349"/>
    <mergeCell ref="BW350:CS350"/>
    <mergeCell ref="CT350:CW350"/>
    <mergeCell ref="CX350:DA350"/>
    <mergeCell ref="DB350:DE350"/>
    <mergeCell ref="AL358:BH358"/>
    <mergeCell ref="BI358:BL358"/>
    <mergeCell ref="BM358:BP358"/>
    <mergeCell ref="BQ358:BT358"/>
    <mergeCell ref="BM350:BP350"/>
    <mergeCell ref="AL346:BH347"/>
    <mergeCell ref="BI346:BL347"/>
    <mergeCell ref="BM346:BP347"/>
    <mergeCell ref="BQ346:BT347"/>
    <mergeCell ref="AL349:BT349"/>
    <mergeCell ref="AL350:BH350"/>
    <mergeCell ref="BI350:BL350"/>
    <mergeCell ref="BQ350:BT350"/>
    <mergeCell ref="AL351:BH351"/>
    <mergeCell ref="BI351:BL351"/>
    <mergeCell ref="BM351:BP351"/>
    <mergeCell ref="BQ351:BT351"/>
    <mergeCell ref="CX352:DA352"/>
    <mergeCell ref="DB352:DE352"/>
    <mergeCell ref="BQ345:BT345"/>
    <mergeCell ref="AL353:BH353"/>
    <mergeCell ref="BI353:BL353"/>
    <mergeCell ref="BM363:BP363"/>
    <mergeCell ref="BQ363:BT363"/>
    <mergeCell ref="BM353:BP353"/>
    <mergeCell ref="BQ353:BT353"/>
    <mergeCell ref="AL354:BH354"/>
    <mergeCell ref="AL356:BH356"/>
    <mergeCell ref="BI356:BL356"/>
    <mergeCell ref="BM356:BP356"/>
    <mergeCell ref="BQ356:BT356"/>
    <mergeCell ref="BI357:BL357"/>
    <mergeCell ref="BM357:BP357"/>
    <mergeCell ref="BQ357:BT357"/>
    <mergeCell ref="DB351:DE351"/>
    <mergeCell ref="BW352:CS352"/>
    <mergeCell ref="CT352:CW352"/>
    <mergeCell ref="AL361:BL361"/>
    <mergeCell ref="BM361:BP361"/>
    <mergeCell ref="BQ361:BT361"/>
    <mergeCell ref="CT353:CW353"/>
    <mergeCell ref="CX353:DA353"/>
    <mergeCell ref="DB353:DE353"/>
    <mergeCell ref="CT354:CW354"/>
    <mergeCell ref="CX354:DA354"/>
    <mergeCell ref="DB354:DE354"/>
    <mergeCell ref="BW355:CS355"/>
    <mergeCell ref="CT355:CW355"/>
    <mergeCell ref="CX355:DA355"/>
    <mergeCell ref="DB355:DE355"/>
    <mergeCell ref="BM352:BP352"/>
    <mergeCell ref="Q646:W646"/>
    <mergeCell ref="Y646:AE646"/>
    <mergeCell ref="AF646:AJ646"/>
    <mergeCell ref="I605:O605"/>
    <mergeCell ref="I603:O603"/>
    <mergeCell ref="A403:F403"/>
    <mergeCell ref="A404:D404"/>
    <mergeCell ref="I436:AJ436"/>
    <mergeCell ref="BI354:BL354"/>
    <mergeCell ref="BM354:BP354"/>
    <mergeCell ref="BQ354:BT354"/>
    <mergeCell ref="BM355:BP355"/>
    <mergeCell ref="BQ355:BT355"/>
    <mergeCell ref="BI352:BL352"/>
    <mergeCell ref="AL333:BU333"/>
    <mergeCell ref="AL335:AU335"/>
    <mergeCell ref="AL337:AQ337"/>
    <mergeCell ref="AR337:BJ337"/>
    <mergeCell ref="BL337:BM337"/>
    <mergeCell ref="BN337:BT337"/>
    <mergeCell ref="AL339:AN339"/>
    <mergeCell ref="AO339:BT340"/>
    <mergeCell ref="AL341:AQ341"/>
    <mergeCell ref="AR341:AU341"/>
    <mergeCell ref="AV341:AX341"/>
    <mergeCell ref="AY341:BH341"/>
    <mergeCell ref="AL342:AR342"/>
    <mergeCell ref="AS342:BA342"/>
    <mergeCell ref="AL344:BU344"/>
    <mergeCell ref="AL345:BH345"/>
    <mergeCell ref="BI345:BL345"/>
    <mergeCell ref="BM345:BP345"/>
    <mergeCell ref="A493:AJ493"/>
    <mergeCell ref="A423:AJ423"/>
    <mergeCell ref="A424:C424"/>
    <mergeCell ref="D424:AJ424"/>
    <mergeCell ref="A420:E420"/>
    <mergeCell ref="T431:Y431"/>
    <mergeCell ref="Z431:AJ431"/>
    <mergeCell ref="AL352:BH352"/>
    <mergeCell ref="AL363:BL363"/>
    <mergeCell ref="AL355:BH355"/>
    <mergeCell ref="BI355:BL355"/>
    <mergeCell ref="AL357:BH357"/>
    <mergeCell ref="G404:I404"/>
    <mergeCell ref="A354:W354"/>
    <mergeCell ref="A356:W356"/>
    <mergeCell ref="A357:W357"/>
    <mergeCell ref="X356:AA356"/>
    <mergeCell ref="AL362:BL362"/>
    <mergeCell ref="A478:AJ478"/>
    <mergeCell ref="Z434:AJ434"/>
    <mergeCell ref="J404:AJ404"/>
    <mergeCell ref="F428:G428"/>
    <mergeCell ref="B387:AJ387"/>
    <mergeCell ref="A376:O376"/>
    <mergeCell ref="AF358:AI358"/>
    <mergeCell ref="A358:W358"/>
    <mergeCell ref="X358:AA358"/>
    <mergeCell ref="AB358:AE358"/>
    <mergeCell ref="A355:W355"/>
    <mergeCell ref="AF356:AI356"/>
    <mergeCell ref="AF353:AI353"/>
    <mergeCell ref="AB354:AE354"/>
    <mergeCell ref="S653:V653"/>
    <mergeCell ref="W653:Z653"/>
    <mergeCell ref="V583:AH583"/>
    <mergeCell ref="V584:Y584"/>
    <mergeCell ref="Z584:AC584"/>
    <mergeCell ref="S652:AF652"/>
    <mergeCell ref="A632:AJ632"/>
    <mergeCell ref="V615:W615"/>
    <mergeCell ref="X615:AD615"/>
    <mergeCell ref="D614:J614"/>
    <mergeCell ref="A636:AJ636"/>
    <mergeCell ref="I631:L631"/>
    <mergeCell ref="A437:AJ437"/>
    <mergeCell ref="AE320:AI320"/>
    <mergeCell ref="A414:AJ414"/>
    <mergeCell ref="A646:P646"/>
    <mergeCell ref="AC337:AI337"/>
    <mergeCell ref="Z383:AC383"/>
    <mergeCell ref="A344:AJ344"/>
    <mergeCell ref="A349:AI349"/>
    <mergeCell ref="S416:V416"/>
    <mergeCell ref="A410:L410"/>
    <mergeCell ref="I430:X430"/>
    <mergeCell ref="AF355:AI355"/>
    <mergeCell ref="A634:AJ634"/>
    <mergeCell ref="A651:L651"/>
    <mergeCell ref="A425:AJ425"/>
    <mergeCell ref="K428:AJ428"/>
    <mergeCell ref="AB350:AE350"/>
    <mergeCell ref="X350:AA350"/>
    <mergeCell ref="A569:AJ569"/>
    <mergeCell ref="D575:AJ575"/>
    <mergeCell ref="A350:W350"/>
    <mergeCell ref="AF345:AI345"/>
    <mergeCell ref="K341:M341"/>
    <mergeCell ref="N341:W341"/>
    <mergeCell ref="AF351:AI351"/>
    <mergeCell ref="X345:AA345"/>
    <mergeCell ref="AB345:AE345"/>
    <mergeCell ref="A1:R1"/>
    <mergeCell ref="S1:AJ1"/>
    <mergeCell ref="A2:AJ2"/>
    <mergeCell ref="S3:AI3"/>
    <mergeCell ref="A3:P3"/>
    <mergeCell ref="A225:Q225"/>
    <mergeCell ref="R225:Z225"/>
    <mergeCell ref="C182:E182"/>
    <mergeCell ref="F182:AJ182"/>
    <mergeCell ref="A183:B183"/>
    <mergeCell ref="A153:N153"/>
    <mergeCell ref="A324:L324"/>
    <mergeCell ref="AA337:AB337"/>
    <mergeCell ref="F179:AJ179"/>
    <mergeCell ref="A181:B181"/>
    <mergeCell ref="C181:E181"/>
    <mergeCell ref="F181:AJ181"/>
    <mergeCell ref="A185:B185"/>
    <mergeCell ref="H319:Y319"/>
    <mergeCell ref="Z319:AD319"/>
    <mergeCell ref="A345:W345"/>
    <mergeCell ref="A346:W347"/>
    <mergeCell ref="H320:Y320"/>
    <mergeCell ref="D339:AI340"/>
    <mergeCell ref="A252:AJ252"/>
    <mergeCell ref="AF357:AI357"/>
    <mergeCell ref="AF350:AI350"/>
    <mergeCell ref="X357:AA357"/>
    <mergeCell ref="AB355:AE355"/>
    <mergeCell ref="AB356:AE356"/>
    <mergeCell ref="AB357:AE357"/>
    <mergeCell ref="Z317:AD318"/>
    <mergeCell ref="A342:G342"/>
    <mergeCell ref="H342:P342"/>
    <mergeCell ref="X346:AA347"/>
    <mergeCell ref="AB346:AE347"/>
    <mergeCell ref="A337:F337"/>
    <mergeCell ref="X354:AA354"/>
    <mergeCell ref="A353:W353"/>
    <mergeCell ref="X352:AA352"/>
    <mergeCell ref="X353:AA353"/>
    <mergeCell ref="AB351:AE351"/>
    <mergeCell ref="AB352:AE352"/>
    <mergeCell ref="AB353:AE353"/>
    <mergeCell ref="A352:W352"/>
    <mergeCell ref="A351:W351"/>
    <mergeCell ref="A335:J335"/>
    <mergeCell ref="AF352:AI352"/>
    <mergeCell ref="X355:AA355"/>
    <mergeCell ref="AF346:AI347"/>
    <mergeCell ref="A333:AJ333"/>
    <mergeCell ref="G329:N329"/>
    <mergeCell ref="H317:Y317"/>
    <mergeCell ref="P328:Z328"/>
    <mergeCell ref="AE317:AI318"/>
    <mergeCell ref="H318:Y318"/>
    <mergeCell ref="X351:AA351"/>
    <mergeCell ref="A320:G320"/>
    <mergeCell ref="F188:AJ188"/>
    <mergeCell ref="C188:E188"/>
    <mergeCell ref="A188:B188"/>
    <mergeCell ref="A339:C339"/>
    <mergeCell ref="A315:G316"/>
    <mergeCell ref="A317:G318"/>
    <mergeCell ref="P329:Z329"/>
    <mergeCell ref="G337:Y337"/>
    <mergeCell ref="H315:Y316"/>
    <mergeCell ref="Z320:AD320"/>
    <mergeCell ref="A174:B174"/>
    <mergeCell ref="F175:AJ175"/>
    <mergeCell ref="A176:B176"/>
    <mergeCell ref="A235:AJ235"/>
    <mergeCell ref="A234:AJ234"/>
    <mergeCell ref="AE313:AI314"/>
    <mergeCell ref="AE315:AI316"/>
    <mergeCell ref="A288:AJ288"/>
    <mergeCell ref="A293:AJ293"/>
    <mergeCell ref="A295:AJ295"/>
    <mergeCell ref="C183:E183"/>
    <mergeCell ref="F183:AJ183"/>
    <mergeCell ref="H311:Y311"/>
    <mergeCell ref="AA227:AJ227"/>
    <mergeCell ref="A226:AJ226"/>
    <mergeCell ref="F185:AJ185"/>
    <mergeCell ref="C185:E185"/>
    <mergeCell ref="G328:N328"/>
    <mergeCell ref="H302:Y303"/>
    <mergeCell ref="H304:Y304"/>
    <mergeCell ref="A281:AJ281"/>
    <mergeCell ref="A284:AJ284"/>
    <mergeCell ref="C187:E187"/>
    <mergeCell ref="F187:AJ187"/>
    <mergeCell ref="A313:G314"/>
    <mergeCell ref="AE310:AI310"/>
    <mergeCell ref="H312:Y312"/>
    <mergeCell ref="H310:Y310"/>
    <mergeCell ref="H306:Y306"/>
    <mergeCell ref="H307:Y307"/>
    <mergeCell ref="Z313:AD314"/>
    <mergeCell ref="AE311:AI312"/>
    <mergeCell ref="Z315:AD316"/>
    <mergeCell ref="A319:G319"/>
    <mergeCell ref="AE308:AI309"/>
    <mergeCell ref="Z302:AD303"/>
    <mergeCell ref="H308:Y309"/>
    <mergeCell ref="A308:G309"/>
    <mergeCell ref="A231:AJ231"/>
    <mergeCell ref="C190:E190"/>
    <mergeCell ref="A190:B190"/>
    <mergeCell ref="F189:AJ189"/>
    <mergeCell ref="C189:E189"/>
    <mergeCell ref="A255:AJ255"/>
    <mergeCell ref="A269:AJ269"/>
    <mergeCell ref="A270:AJ270"/>
    <mergeCell ref="A271:AJ271"/>
    <mergeCell ref="AE319:AI319"/>
    <mergeCell ref="A189:B189"/>
    <mergeCell ref="F190:AJ190"/>
    <mergeCell ref="A203:B203"/>
    <mergeCell ref="C203:E203"/>
    <mergeCell ref="C194:E194"/>
    <mergeCell ref="F47:AJ47"/>
    <mergeCell ref="F48:AJ48"/>
    <mergeCell ref="F49:AJ49"/>
    <mergeCell ref="F50:AJ50"/>
    <mergeCell ref="C48:E48"/>
    <mergeCell ref="C49:E49"/>
    <mergeCell ref="F51:AJ51"/>
    <mergeCell ref="C53:E53"/>
    <mergeCell ref="C54:E54"/>
    <mergeCell ref="F171:AJ171"/>
    <mergeCell ref="F75:AJ75"/>
    <mergeCell ref="A152:K152"/>
    <mergeCell ref="C166:E166"/>
    <mergeCell ref="F166:AJ166"/>
    <mergeCell ref="A158:AJ158"/>
    <mergeCell ref="A76:B76"/>
    <mergeCell ref="C76:E76"/>
    <mergeCell ref="A123:AJ123"/>
    <mergeCell ref="A150:AJ150"/>
    <mergeCell ref="C57:E57"/>
    <mergeCell ref="F57:AJ57"/>
    <mergeCell ref="F58:AJ58"/>
    <mergeCell ref="F59:AJ59"/>
    <mergeCell ref="F60:AJ60"/>
    <mergeCell ref="A62:B62"/>
    <mergeCell ref="A63:B63"/>
    <mergeCell ref="A64:B64"/>
    <mergeCell ref="A65:B65"/>
    <mergeCell ref="C60:E60"/>
    <mergeCell ref="C61:E61"/>
    <mergeCell ref="C62:E62"/>
    <mergeCell ref="F65:AJ65"/>
    <mergeCell ref="A31:AJ31"/>
    <mergeCell ref="A30:AJ30"/>
    <mergeCell ref="A32:AJ32"/>
    <mergeCell ref="A33:AJ33"/>
    <mergeCell ref="C37:E37"/>
    <mergeCell ref="C38:E38"/>
    <mergeCell ref="F41:AJ41"/>
    <mergeCell ref="A41:B41"/>
    <mergeCell ref="F45:AJ45"/>
    <mergeCell ref="F56:AJ56"/>
    <mergeCell ref="A58:B58"/>
    <mergeCell ref="A59:B59"/>
    <mergeCell ref="A13:AJ13"/>
    <mergeCell ref="A48:B48"/>
    <mergeCell ref="A49:B49"/>
    <mergeCell ref="A50:B50"/>
    <mergeCell ref="A51:B51"/>
    <mergeCell ref="C43:E43"/>
    <mergeCell ref="C44:E44"/>
    <mergeCell ref="F46:AJ46"/>
    <mergeCell ref="A52:B52"/>
    <mergeCell ref="A53:B53"/>
    <mergeCell ref="A54:B54"/>
    <mergeCell ref="A55:B55"/>
    <mergeCell ref="C47:E47"/>
    <mergeCell ref="C55:E55"/>
    <mergeCell ref="F52:AJ52"/>
    <mergeCell ref="F53:AJ53"/>
    <mergeCell ref="C52:E52"/>
    <mergeCell ref="F37:AJ37"/>
    <mergeCell ref="F38:AJ38"/>
    <mergeCell ref="C51:E51"/>
    <mergeCell ref="F40:AJ40"/>
    <mergeCell ref="F55:AJ55"/>
    <mergeCell ref="C65:E65"/>
    <mergeCell ref="A47:B47"/>
    <mergeCell ref="F44:AJ44"/>
    <mergeCell ref="G19:AJ19"/>
    <mergeCell ref="U20:V20"/>
    <mergeCell ref="U21:V21"/>
    <mergeCell ref="A22:AJ22"/>
    <mergeCell ref="C50:E50"/>
    <mergeCell ref="A36:B36"/>
    <mergeCell ref="C75:E75"/>
    <mergeCell ref="A12:AJ12"/>
    <mergeCell ref="AF24:AJ24"/>
    <mergeCell ref="P24:AE24"/>
    <mergeCell ref="A34:AJ34"/>
    <mergeCell ref="A35:B35"/>
    <mergeCell ref="C72:E72"/>
    <mergeCell ref="F72:AJ72"/>
    <mergeCell ref="A37:B37"/>
    <mergeCell ref="A23:AJ23"/>
    <mergeCell ref="A24:O24"/>
    <mergeCell ref="A27:I27"/>
    <mergeCell ref="A74:B74"/>
    <mergeCell ref="C74:E74"/>
    <mergeCell ref="F74:AJ74"/>
    <mergeCell ref="A38:B38"/>
    <mergeCell ref="A39:B39"/>
    <mergeCell ref="C73:E73"/>
    <mergeCell ref="F73:AJ73"/>
    <mergeCell ref="C45:E45"/>
    <mergeCell ref="C46:E46"/>
    <mergeCell ref="F63:AJ63"/>
    <mergeCell ref="F64:AJ64"/>
    <mergeCell ref="C64:E64"/>
    <mergeCell ref="C59:E59"/>
    <mergeCell ref="A14:AJ14"/>
    <mergeCell ref="A15:AJ15"/>
    <mergeCell ref="A17:C17"/>
    <mergeCell ref="D17:AJ17"/>
    <mergeCell ref="A18:C18"/>
    <mergeCell ref="D18:AJ18"/>
    <mergeCell ref="A19:F19"/>
    <mergeCell ref="F54:AJ54"/>
    <mergeCell ref="A40:B40"/>
    <mergeCell ref="A42:B42"/>
    <mergeCell ref="A43:B43"/>
    <mergeCell ref="C35:E35"/>
    <mergeCell ref="C36:E36"/>
    <mergeCell ref="F39:AJ39"/>
    <mergeCell ref="F42:AJ42"/>
    <mergeCell ref="F43:AJ43"/>
    <mergeCell ref="C39:E39"/>
    <mergeCell ref="F35:AJ35"/>
    <mergeCell ref="F36:AJ36"/>
    <mergeCell ref="A26:AJ26"/>
    <mergeCell ref="A28:AJ28"/>
    <mergeCell ref="A29:AJ29"/>
    <mergeCell ref="A44:B44"/>
    <mergeCell ref="A45:B45"/>
    <mergeCell ref="A46:B46"/>
    <mergeCell ref="C40:E40"/>
    <mergeCell ref="C41:E41"/>
    <mergeCell ref="C42:E42"/>
    <mergeCell ref="C56:E56"/>
    <mergeCell ref="C58:E58"/>
    <mergeCell ref="A69:B69"/>
    <mergeCell ref="C69:E69"/>
    <mergeCell ref="F69:AJ69"/>
    <mergeCell ref="A70:B70"/>
    <mergeCell ref="C70:E70"/>
    <mergeCell ref="F70:AJ70"/>
    <mergeCell ref="A56:B56"/>
    <mergeCell ref="A57:B57"/>
    <mergeCell ref="A60:B60"/>
    <mergeCell ref="A61:B61"/>
    <mergeCell ref="F71:AJ71"/>
    <mergeCell ref="C63:E63"/>
    <mergeCell ref="F62:AJ62"/>
    <mergeCell ref="F61:AJ61"/>
    <mergeCell ref="A391:AJ391"/>
    <mergeCell ref="AF361:AI361"/>
    <mergeCell ref="A377:AJ377"/>
    <mergeCell ref="A298:AJ298"/>
    <mergeCell ref="A299:AJ299"/>
    <mergeCell ref="A361:AA361"/>
    <mergeCell ref="A362:AA362"/>
    <mergeCell ref="A363:AA363"/>
    <mergeCell ref="A311:G312"/>
    <mergeCell ref="AF364:AI364"/>
    <mergeCell ref="AE302:AI303"/>
    <mergeCell ref="AE304:AI307"/>
    <mergeCell ref="AB361:AE361"/>
    <mergeCell ref="AF354:AI354"/>
    <mergeCell ref="A341:F341"/>
    <mergeCell ref="G341:J341"/>
    <mergeCell ref="A143:C143"/>
    <mergeCell ref="D143:H143"/>
    <mergeCell ref="A131:AJ131"/>
    <mergeCell ref="A141:AJ141"/>
    <mergeCell ref="A228:Q228"/>
    <mergeCell ref="R228:AJ228"/>
    <mergeCell ref="A166:B166"/>
    <mergeCell ref="A109:I109"/>
    <mergeCell ref="A75:B75"/>
    <mergeCell ref="A280:AJ280"/>
    <mergeCell ref="A302:G303"/>
    <mergeCell ref="A304:G307"/>
    <mergeCell ref="H313:Y314"/>
    <mergeCell ref="Z304:AD307"/>
    <mergeCell ref="Z308:AD309"/>
    <mergeCell ref="Z310:AD310"/>
    <mergeCell ref="Z311:AD312"/>
    <mergeCell ref="H305:Y305"/>
    <mergeCell ref="A310:G310"/>
    <mergeCell ref="F86:AJ86"/>
    <mergeCell ref="A87:B87"/>
    <mergeCell ref="C87:E87"/>
    <mergeCell ref="F87:AJ87"/>
    <mergeCell ref="A88:B88"/>
    <mergeCell ref="C88:E88"/>
    <mergeCell ref="F88:AJ88"/>
    <mergeCell ref="A90:B90"/>
    <mergeCell ref="C90:E90"/>
    <mergeCell ref="F90:AJ90"/>
    <mergeCell ref="A91:B91"/>
    <mergeCell ref="C91:E91"/>
    <mergeCell ref="A186:B186"/>
    <mergeCell ref="A480:AJ480"/>
    <mergeCell ref="A484:AJ484"/>
    <mergeCell ref="A485:K485"/>
    <mergeCell ref="L485:W485"/>
    <mergeCell ref="A449:AJ449"/>
    <mergeCell ref="A451:AJ451"/>
    <mergeCell ref="A453:AJ453"/>
    <mergeCell ref="A454:P454"/>
    <mergeCell ref="A455:AJ455"/>
    <mergeCell ref="A474:AJ474"/>
    <mergeCell ref="A472:AJ472"/>
    <mergeCell ref="A399:D399"/>
    <mergeCell ref="E399:AJ399"/>
    <mergeCell ref="A444:AJ444"/>
    <mergeCell ref="A445:AJ445"/>
    <mergeCell ref="A441:AJ441"/>
    <mergeCell ref="A442:AJ442"/>
    <mergeCell ref="H428:J428"/>
    <mergeCell ref="A430:H430"/>
    <mergeCell ref="L431:S431"/>
    <mergeCell ref="A416:R416"/>
    <mergeCell ref="A402:AJ402"/>
    <mergeCell ref="G403:H403"/>
    <mergeCell ref="E404:F404"/>
    <mergeCell ref="I403:K403"/>
    <mergeCell ref="L403:AJ403"/>
    <mergeCell ref="A489:L489"/>
    <mergeCell ref="R489:AF489"/>
    <mergeCell ref="A482:AJ482"/>
    <mergeCell ref="A464:AJ464"/>
    <mergeCell ref="A462:AJ462"/>
    <mergeCell ref="C508:E508"/>
    <mergeCell ref="A497:AJ497"/>
    <mergeCell ref="A498:AJ498"/>
    <mergeCell ref="A500:AJ500"/>
    <mergeCell ref="AE504:AJ504"/>
    <mergeCell ref="A458:AJ458"/>
    <mergeCell ref="A460:AJ460"/>
    <mergeCell ref="A440:AJ440"/>
    <mergeCell ref="G431:K431"/>
    <mergeCell ref="E436:H436"/>
    <mergeCell ref="A438:AJ438"/>
    <mergeCell ref="H432:U432"/>
    <mergeCell ref="A433:AJ433"/>
    <mergeCell ref="AG435:AJ435"/>
    <mergeCell ref="F506:AD506"/>
    <mergeCell ref="F507:AD507"/>
    <mergeCell ref="F508:AD508"/>
    <mergeCell ref="AE507:AJ507"/>
    <mergeCell ref="A456:AJ456"/>
    <mergeCell ref="A457:T457"/>
    <mergeCell ref="U457:V457"/>
    <mergeCell ref="A466:AJ466"/>
    <mergeCell ref="A476:AJ476"/>
    <mergeCell ref="A470:AJ470"/>
    <mergeCell ref="A495:AJ495"/>
    <mergeCell ref="I435:M435"/>
    <mergeCell ref="A435:H435"/>
    <mergeCell ref="A507:B507"/>
    <mergeCell ref="C507:E507"/>
    <mergeCell ref="A508:B508"/>
    <mergeCell ref="C518:E518"/>
    <mergeCell ref="A509:B509"/>
    <mergeCell ref="C509:E509"/>
    <mergeCell ref="A510:B510"/>
    <mergeCell ref="C510:E510"/>
    <mergeCell ref="A511:B511"/>
    <mergeCell ref="C511:E511"/>
    <mergeCell ref="A504:B504"/>
    <mergeCell ref="C504:E504"/>
    <mergeCell ref="A505:B505"/>
    <mergeCell ref="C505:E505"/>
    <mergeCell ref="A506:B506"/>
    <mergeCell ref="C506:E506"/>
    <mergeCell ref="AE505:AJ505"/>
    <mergeCell ref="AE506:AJ506"/>
    <mergeCell ref="AE508:AJ508"/>
    <mergeCell ref="F504:AD504"/>
    <mergeCell ref="F505:AD505"/>
    <mergeCell ref="C513:E513"/>
    <mergeCell ref="F509:AD509"/>
    <mergeCell ref="F510:AD510"/>
    <mergeCell ref="F511:AD511"/>
    <mergeCell ref="AE513:AJ513"/>
    <mergeCell ref="A517:B517"/>
    <mergeCell ref="C517:E517"/>
    <mergeCell ref="A518:B518"/>
    <mergeCell ref="A528:B528"/>
    <mergeCell ref="C528:E528"/>
    <mergeCell ref="A519:B519"/>
    <mergeCell ref="C519:E519"/>
    <mergeCell ref="A520:B520"/>
    <mergeCell ref="C520:E520"/>
    <mergeCell ref="A521:B521"/>
    <mergeCell ref="A512:B512"/>
    <mergeCell ref="C512:E512"/>
    <mergeCell ref="A513:B513"/>
    <mergeCell ref="F528:AD528"/>
    <mergeCell ref="A514:B514"/>
    <mergeCell ref="C514:E514"/>
    <mergeCell ref="A515:B515"/>
    <mergeCell ref="C515:E515"/>
    <mergeCell ref="A516:B516"/>
    <mergeCell ref="C516:E516"/>
    <mergeCell ref="A522:B522"/>
    <mergeCell ref="A523:B523"/>
    <mergeCell ref="A527:B527"/>
    <mergeCell ref="F524:AD524"/>
    <mergeCell ref="F525:AD525"/>
    <mergeCell ref="F527:AD527"/>
    <mergeCell ref="C527:E527"/>
    <mergeCell ref="C526:E526"/>
    <mergeCell ref="A526:B526"/>
    <mergeCell ref="A524:B524"/>
    <mergeCell ref="A525:B525"/>
    <mergeCell ref="F543:AD543"/>
    <mergeCell ref="AE542:AJ542"/>
    <mergeCell ref="F514:AD514"/>
    <mergeCell ref="F515:AD515"/>
    <mergeCell ref="F516:AD516"/>
    <mergeCell ref="C532:E532"/>
    <mergeCell ref="C529:E529"/>
    <mergeCell ref="F538:AD538"/>
    <mergeCell ref="C524:E524"/>
    <mergeCell ref="F534:AD534"/>
    <mergeCell ref="F536:AD536"/>
    <mergeCell ref="C525:E525"/>
    <mergeCell ref="F517:AD517"/>
    <mergeCell ref="F518:AD518"/>
    <mergeCell ref="F519:AD519"/>
    <mergeCell ref="F520:AD520"/>
    <mergeCell ref="F521:AD521"/>
    <mergeCell ref="F522:AD522"/>
    <mergeCell ref="AE518:AJ518"/>
    <mergeCell ref="AE519:AJ519"/>
    <mergeCell ref="AE520:AJ520"/>
    <mergeCell ref="AE521:AJ521"/>
    <mergeCell ref="F533:AD533"/>
    <mergeCell ref="AE522:AJ522"/>
    <mergeCell ref="F532:AD532"/>
    <mergeCell ref="AE523:AJ523"/>
    <mergeCell ref="AE533:AJ533"/>
    <mergeCell ref="AE529:AJ529"/>
    <mergeCell ref="C521:E521"/>
    <mergeCell ref="C522:E522"/>
    <mergeCell ref="C523:E523"/>
    <mergeCell ref="F523:AD523"/>
    <mergeCell ref="W622:Z622"/>
    <mergeCell ref="AA622:AJ622"/>
    <mergeCell ref="S620:V620"/>
    <mergeCell ref="A575:C575"/>
    <mergeCell ref="A590:H590"/>
    <mergeCell ref="A592:H592"/>
    <mergeCell ref="I607:J607"/>
    <mergeCell ref="AF615:AJ615"/>
    <mergeCell ref="K614:R614"/>
    <mergeCell ref="A605:H605"/>
    <mergeCell ref="A556:B556"/>
    <mergeCell ref="C556:E556"/>
    <mergeCell ref="F568:AJ568"/>
    <mergeCell ref="S614:AD614"/>
    <mergeCell ref="F556:AD556"/>
    <mergeCell ref="AE534:AJ534"/>
    <mergeCell ref="E571:AJ571"/>
    <mergeCell ref="AE541:AJ541"/>
    <mergeCell ref="C542:E542"/>
    <mergeCell ref="F542:AD542"/>
    <mergeCell ref="A571:D571"/>
    <mergeCell ref="AE538:AJ538"/>
    <mergeCell ref="A547:B547"/>
    <mergeCell ref="C547:E547"/>
    <mergeCell ref="C540:E540"/>
    <mergeCell ref="AE543:AJ543"/>
    <mergeCell ref="AE540:AJ540"/>
    <mergeCell ref="A541:B541"/>
    <mergeCell ref="C541:E541"/>
    <mergeCell ref="F541:AD541"/>
    <mergeCell ref="A542:B542"/>
    <mergeCell ref="F540:AD540"/>
    <mergeCell ref="A6:AJ6"/>
    <mergeCell ref="A7:AJ7"/>
    <mergeCell ref="A10:P10"/>
    <mergeCell ref="A259:E259"/>
    <mergeCell ref="F259:AJ259"/>
    <mergeCell ref="A256:AJ256"/>
    <mergeCell ref="C198:E198"/>
    <mergeCell ref="F198:AJ198"/>
    <mergeCell ref="A199:B199"/>
    <mergeCell ref="C199:E199"/>
    <mergeCell ref="M631:AJ631"/>
    <mergeCell ref="A616:AJ616"/>
    <mergeCell ref="A617:N617"/>
    <mergeCell ref="O617:AJ617"/>
    <mergeCell ref="A597:C597"/>
    <mergeCell ref="C533:E533"/>
    <mergeCell ref="A577:D577"/>
    <mergeCell ref="D597:AJ597"/>
    <mergeCell ref="A583:L583"/>
    <mergeCell ref="A594:H594"/>
    <mergeCell ref="A628:AG628"/>
    <mergeCell ref="A629:AJ629"/>
    <mergeCell ref="A620:R620"/>
    <mergeCell ref="N418:AB418"/>
    <mergeCell ref="AE418:AJ418"/>
    <mergeCell ref="AC418:AD418"/>
    <mergeCell ref="C421:G421"/>
    <mergeCell ref="AE509:AJ509"/>
    <mergeCell ref="AE511:AJ511"/>
    <mergeCell ref="A540:B540"/>
    <mergeCell ref="L618:N618"/>
    <mergeCell ref="AC625:AG625"/>
    <mergeCell ref="C539:E539"/>
    <mergeCell ref="A539:B539"/>
    <mergeCell ref="F539:AD539"/>
    <mergeCell ref="C544:E544"/>
    <mergeCell ref="A642:AJ642"/>
    <mergeCell ref="A644:AJ644"/>
    <mergeCell ref="D9:AJ9"/>
    <mergeCell ref="A638:AJ638"/>
    <mergeCell ref="A640:O640"/>
    <mergeCell ref="P640:R640"/>
    <mergeCell ref="S640:AJ640"/>
    <mergeCell ref="A198:B198"/>
    <mergeCell ref="F199:AJ199"/>
    <mergeCell ref="AE539:AJ539"/>
    <mergeCell ref="F418:M418"/>
    <mergeCell ref="A568:E568"/>
    <mergeCell ref="I601:J601"/>
    <mergeCell ref="I599:AJ599"/>
    <mergeCell ref="I595:AJ595"/>
    <mergeCell ref="I594:AJ594"/>
    <mergeCell ref="I592:AJ592"/>
    <mergeCell ref="I590:AJ590"/>
    <mergeCell ref="A599:H599"/>
    <mergeCell ref="AE556:AJ556"/>
    <mergeCell ref="AC626:AG626"/>
    <mergeCell ref="AC627:AG627"/>
    <mergeCell ref="A624:AB624"/>
    <mergeCell ref="A625:AB625"/>
    <mergeCell ref="A626:AB626"/>
    <mergeCell ref="A627:AB627"/>
    <mergeCell ref="AC624:AG624"/>
    <mergeCell ref="A622:V622"/>
    <mergeCell ref="I609:J609"/>
    <mergeCell ref="A533:B533"/>
    <mergeCell ref="AE535:AJ535"/>
    <mergeCell ref="A536:B536"/>
    <mergeCell ref="C536:E536"/>
    <mergeCell ref="A227:W227"/>
    <mergeCell ref="X227:Y227"/>
    <mergeCell ref="AF432:AJ432"/>
    <mergeCell ref="AE510:AJ510"/>
    <mergeCell ref="A530:B530"/>
    <mergeCell ref="C530:E530"/>
    <mergeCell ref="A531:B531"/>
    <mergeCell ref="C531:E531"/>
    <mergeCell ref="A532:B532"/>
    <mergeCell ref="A529:B529"/>
    <mergeCell ref="AE537:AJ537"/>
    <mergeCell ref="A538:B538"/>
    <mergeCell ref="C538:E538"/>
    <mergeCell ref="F529:AD529"/>
    <mergeCell ref="F530:AD530"/>
    <mergeCell ref="F531:AD531"/>
    <mergeCell ref="A534:B534"/>
    <mergeCell ref="C534:E534"/>
    <mergeCell ref="A535:B535"/>
    <mergeCell ref="C535:E535"/>
    <mergeCell ref="F535:AD535"/>
    <mergeCell ref="A543:B543"/>
    <mergeCell ref="C543:E543"/>
    <mergeCell ref="A537:B537"/>
    <mergeCell ref="C537:E537"/>
    <mergeCell ref="F537:AD537"/>
    <mergeCell ref="A546:B546"/>
    <mergeCell ref="F66:AJ66"/>
    <mergeCell ref="A67:B67"/>
    <mergeCell ref="C67:E67"/>
    <mergeCell ref="F67:AJ67"/>
    <mergeCell ref="A68:B68"/>
    <mergeCell ref="C68:E68"/>
    <mergeCell ref="F68:AJ68"/>
    <mergeCell ref="A80:B80"/>
    <mergeCell ref="C80:E80"/>
    <mergeCell ref="F80:AJ80"/>
    <mergeCell ref="A77:B77"/>
    <mergeCell ref="C77:E77"/>
    <mergeCell ref="F77:AJ77"/>
    <mergeCell ref="A78:B78"/>
    <mergeCell ref="C78:E78"/>
    <mergeCell ref="F78:AJ78"/>
    <mergeCell ref="F79:AJ79"/>
    <mergeCell ref="A73:B73"/>
    <mergeCell ref="A66:B66"/>
    <mergeCell ref="C66:E66"/>
    <mergeCell ref="A71:B71"/>
    <mergeCell ref="C71:E71"/>
    <mergeCell ref="F76:AJ76"/>
    <mergeCell ref="A79:B79"/>
    <mergeCell ref="C79:E79"/>
    <mergeCell ref="A72:B72"/>
    <mergeCell ref="F91:AJ91"/>
    <mergeCell ref="A92:B92"/>
    <mergeCell ref="C92:E92"/>
    <mergeCell ref="F92:AJ92"/>
    <mergeCell ref="A81:B81"/>
    <mergeCell ref="C81:E81"/>
    <mergeCell ref="F81:AJ81"/>
    <mergeCell ref="A82:B82"/>
    <mergeCell ref="C82:E82"/>
    <mergeCell ref="F82:AJ82"/>
    <mergeCell ref="A83:B83"/>
    <mergeCell ref="C83:E83"/>
    <mergeCell ref="F83:AJ83"/>
    <mergeCell ref="A84:B84"/>
    <mergeCell ref="C84:E84"/>
    <mergeCell ref="F84:AJ84"/>
    <mergeCell ref="A85:B85"/>
    <mergeCell ref="C85:E85"/>
    <mergeCell ref="F85:AJ85"/>
    <mergeCell ref="A86:B86"/>
    <mergeCell ref="C86:E86"/>
    <mergeCell ref="A147:L147"/>
    <mergeCell ref="C164:E164"/>
    <mergeCell ref="F164:AJ164"/>
    <mergeCell ref="A89:B89"/>
    <mergeCell ref="C89:E89"/>
    <mergeCell ref="F89:AJ89"/>
    <mergeCell ref="A161:B161"/>
    <mergeCell ref="C161:E161"/>
    <mergeCell ref="F161:AJ161"/>
    <mergeCell ref="A159:AJ159"/>
    <mergeCell ref="A95:B95"/>
    <mergeCell ref="C95:E95"/>
    <mergeCell ref="F95:AJ95"/>
    <mergeCell ref="R157:AJ157"/>
    <mergeCell ref="A157:Q157"/>
    <mergeCell ref="C167:E167"/>
    <mergeCell ref="F167:AJ167"/>
    <mergeCell ref="A112:AJ112"/>
    <mergeCell ref="A113:AJ113"/>
    <mergeCell ref="L152:P152"/>
    <mergeCell ref="A162:B162"/>
    <mergeCell ref="A122:AJ122"/>
    <mergeCell ref="A124:AJ124"/>
    <mergeCell ref="A125:AJ125"/>
    <mergeCell ref="A135:AJ135"/>
    <mergeCell ref="A93:B93"/>
    <mergeCell ref="C93:E93"/>
    <mergeCell ref="F93:AJ93"/>
    <mergeCell ref="A94:B94"/>
    <mergeCell ref="C94:E94"/>
    <mergeCell ref="F94:AJ94"/>
    <mergeCell ref="A139:AJ139"/>
    <mergeCell ref="C165:E165"/>
    <mergeCell ref="C169:E169"/>
    <mergeCell ref="F169:AJ169"/>
    <mergeCell ref="A168:B168"/>
    <mergeCell ref="A169:B169"/>
    <mergeCell ref="C168:E168"/>
    <mergeCell ref="F168:AJ168"/>
    <mergeCell ref="F165:AJ165"/>
    <mergeCell ref="A165:B165"/>
    <mergeCell ref="A167:B167"/>
    <mergeCell ref="F180:AJ180"/>
    <mergeCell ref="A182:B182"/>
    <mergeCell ref="A175:B175"/>
    <mergeCell ref="C175:E175"/>
    <mergeCell ref="C173:E173"/>
    <mergeCell ref="C176:E176"/>
    <mergeCell ref="F176:AJ176"/>
    <mergeCell ref="A177:B177"/>
    <mergeCell ref="C174:E174"/>
    <mergeCell ref="F174:AJ174"/>
    <mergeCell ref="A173:B173"/>
    <mergeCell ref="C177:E177"/>
    <mergeCell ref="A178:B178"/>
    <mergeCell ref="C178:E178"/>
    <mergeCell ref="F178:AJ178"/>
    <mergeCell ref="A179:B179"/>
    <mergeCell ref="A180:B180"/>
    <mergeCell ref="C180:E180"/>
    <mergeCell ref="C186:E186"/>
    <mergeCell ref="F186:AJ186"/>
    <mergeCell ref="A187:B187"/>
    <mergeCell ref="C179:E179"/>
    <mergeCell ref="A164:B164"/>
    <mergeCell ref="F163:AJ163"/>
    <mergeCell ref="C163:E163"/>
    <mergeCell ref="A163:B163"/>
    <mergeCell ref="F162:AJ162"/>
    <mergeCell ref="C162:E162"/>
    <mergeCell ref="F200:AJ200"/>
    <mergeCell ref="A201:B201"/>
    <mergeCell ref="C201:E201"/>
    <mergeCell ref="F201:AJ201"/>
    <mergeCell ref="A202:B202"/>
    <mergeCell ref="C202:E202"/>
    <mergeCell ref="F202:AJ202"/>
    <mergeCell ref="A200:B200"/>
    <mergeCell ref="C200:E200"/>
    <mergeCell ref="C172:E172"/>
    <mergeCell ref="F172:AJ172"/>
    <mergeCell ref="F170:AJ170"/>
    <mergeCell ref="A171:B171"/>
    <mergeCell ref="A170:B170"/>
    <mergeCell ref="C170:E170"/>
    <mergeCell ref="A172:B172"/>
    <mergeCell ref="C171:E171"/>
    <mergeCell ref="F177:AJ177"/>
    <mergeCell ref="F173:AJ173"/>
    <mergeCell ref="A184:B184"/>
    <mergeCell ref="C184:E184"/>
    <mergeCell ref="F184:AJ184"/>
    <mergeCell ref="F194:AJ194"/>
    <mergeCell ref="A195:B195"/>
    <mergeCell ref="C195:E195"/>
    <mergeCell ref="F195:AJ195"/>
    <mergeCell ref="A196:B196"/>
    <mergeCell ref="C196:E196"/>
    <mergeCell ref="F196:AJ196"/>
    <mergeCell ref="A197:B197"/>
    <mergeCell ref="C197:E197"/>
    <mergeCell ref="F197:AJ197"/>
    <mergeCell ref="F191:AJ191"/>
    <mergeCell ref="C191:E191"/>
    <mergeCell ref="A191:B191"/>
    <mergeCell ref="A194:B194"/>
    <mergeCell ref="A193:B193"/>
    <mergeCell ref="C193:E193"/>
    <mergeCell ref="F193:AJ193"/>
    <mergeCell ref="A192:B192"/>
    <mergeCell ref="C192:E192"/>
    <mergeCell ref="F192:AJ192"/>
    <mergeCell ref="F203:AJ203"/>
    <mergeCell ref="A204:B204"/>
    <mergeCell ref="C204:E204"/>
    <mergeCell ref="F204:AJ204"/>
    <mergeCell ref="A205:B205"/>
    <mergeCell ref="C205:E205"/>
    <mergeCell ref="F205:AJ205"/>
    <mergeCell ref="A212:B212"/>
    <mergeCell ref="C212:E212"/>
    <mergeCell ref="F212:AJ212"/>
    <mergeCell ref="A209:B209"/>
    <mergeCell ref="C209:E209"/>
    <mergeCell ref="F209:AJ209"/>
    <mergeCell ref="A210:B210"/>
    <mergeCell ref="C210:E210"/>
    <mergeCell ref="F210:AJ210"/>
    <mergeCell ref="A211:B211"/>
    <mergeCell ref="C211:E211"/>
    <mergeCell ref="F211:AJ211"/>
    <mergeCell ref="A207:B207"/>
    <mergeCell ref="C207:E207"/>
    <mergeCell ref="F207:AJ207"/>
    <mergeCell ref="A208:B208"/>
    <mergeCell ref="C208:E208"/>
    <mergeCell ref="F208:AJ208"/>
    <mergeCell ref="A206:B206"/>
    <mergeCell ref="C206:E206"/>
    <mergeCell ref="F206:AJ206"/>
    <mergeCell ref="A213:B213"/>
    <mergeCell ref="C213:E213"/>
    <mergeCell ref="F213:AJ213"/>
    <mergeCell ref="A214:B214"/>
    <mergeCell ref="C214:E214"/>
    <mergeCell ref="F214:AJ214"/>
    <mergeCell ref="A215:B215"/>
    <mergeCell ref="C215:E215"/>
    <mergeCell ref="F215:AJ215"/>
    <mergeCell ref="A216:B216"/>
    <mergeCell ref="C216:E216"/>
    <mergeCell ref="F216:AJ216"/>
    <mergeCell ref="A217:B217"/>
    <mergeCell ref="C217:E217"/>
    <mergeCell ref="F217:AJ217"/>
    <mergeCell ref="A218:B218"/>
    <mergeCell ref="C218:E218"/>
    <mergeCell ref="F218:AJ218"/>
    <mergeCell ref="AE536:AJ536"/>
    <mergeCell ref="A219:B219"/>
    <mergeCell ref="C219:E219"/>
    <mergeCell ref="F219:AJ219"/>
    <mergeCell ref="A220:B220"/>
    <mergeCell ref="C220:E220"/>
    <mergeCell ref="F220:AJ220"/>
    <mergeCell ref="A221:B221"/>
    <mergeCell ref="C221:E221"/>
    <mergeCell ref="F221:AJ221"/>
    <mergeCell ref="L427:AJ427"/>
    <mergeCell ref="I427:K427"/>
    <mergeCell ref="G427:H427"/>
    <mergeCell ref="A427:F427"/>
    <mergeCell ref="E426:F426"/>
    <mergeCell ref="A426:D426"/>
    <mergeCell ref="F512:AD512"/>
    <mergeCell ref="F513:AD513"/>
    <mergeCell ref="AE512:AJ512"/>
    <mergeCell ref="F526:AD526"/>
    <mergeCell ref="AE527:AJ527"/>
    <mergeCell ref="AE528:AJ528"/>
    <mergeCell ref="AE514:AJ514"/>
    <mergeCell ref="AE524:AJ524"/>
    <mergeCell ref="AE525:AJ525"/>
    <mergeCell ref="AE526:AJ526"/>
    <mergeCell ref="AE515:AJ515"/>
    <mergeCell ref="AE516:AJ516"/>
    <mergeCell ref="AE531:AJ531"/>
    <mergeCell ref="AE532:AJ532"/>
    <mergeCell ref="AE530:AJ530"/>
    <mergeCell ref="AE517:AJ517"/>
    <mergeCell ref="F547:AD547"/>
    <mergeCell ref="AE561:AJ561"/>
    <mergeCell ref="F552:AD552"/>
    <mergeCell ref="AE552:AJ552"/>
    <mergeCell ref="A555:B555"/>
    <mergeCell ref="C555:E555"/>
    <mergeCell ref="F555:AD555"/>
    <mergeCell ref="AE555:AJ555"/>
    <mergeCell ref="A553:B553"/>
    <mergeCell ref="C553:E553"/>
    <mergeCell ref="A554:B554"/>
    <mergeCell ref="C554:E554"/>
    <mergeCell ref="F544:AD544"/>
    <mergeCell ref="AE544:AJ544"/>
    <mergeCell ref="A545:B545"/>
    <mergeCell ref="C545:E545"/>
    <mergeCell ref="F545:AD545"/>
    <mergeCell ref="AE545:AJ545"/>
    <mergeCell ref="AE546:AJ546"/>
    <mergeCell ref="AE547:AJ547"/>
    <mergeCell ref="A548:B548"/>
    <mergeCell ref="C548:E548"/>
    <mergeCell ref="F548:AD548"/>
    <mergeCell ref="AE548:AJ548"/>
    <mergeCell ref="C546:E546"/>
    <mergeCell ref="F546:AD546"/>
    <mergeCell ref="A544:B544"/>
    <mergeCell ref="A549:B549"/>
    <mergeCell ref="C549:E549"/>
    <mergeCell ref="F549:AD549"/>
    <mergeCell ref="AE549:AJ549"/>
    <mergeCell ref="A550:B550"/>
    <mergeCell ref="AE558:AJ558"/>
    <mergeCell ref="A559:B559"/>
    <mergeCell ref="A551:B551"/>
    <mergeCell ref="C551:E551"/>
    <mergeCell ref="F551:AD551"/>
    <mergeCell ref="AE551:AJ551"/>
    <mergeCell ref="A560:B560"/>
    <mergeCell ref="C560:E560"/>
    <mergeCell ref="F560:AD560"/>
    <mergeCell ref="AE560:AJ560"/>
    <mergeCell ref="C559:E559"/>
    <mergeCell ref="F559:AD559"/>
    <mergeCell ref="C550:E550"/>
    <mergeCell ref="F550:AD550"/>
    <mergeCell ref="AE550:AJ550"/>
    <mergeCell ref="AE559:AJ559"/>
    <mergeCell ref="F554:AD554"/>
    <mergeCell ref="AE554:AJ554"/>
    <mergeCell ref="F553:AD553"/>
    <mergeCell ref="AE553:AJ553"/>
    <mergeCell ref="A552:B552"/>
    <mergeCell ref="C552:E552"/>
    <mergeCell ref="S651:AF651"/>
    <mergeCell ref="A562:B562"/>
    <mergeCell ref="C562:E562"/>
    <mergeCell ref="F562:AD562"/>
    <mergeCell ref="AE562:AJ562"/>
    <mergeCell ref="A563:B563"/>
    <mergeCell ref="C563:E563"/>
    <mergeCell ref="F563:AD563"/>
    <mergeCell ref="AE563:AJ563"/>
    <mergeCell ref="A564:B564"/>
    <mergeCell ref="C564:E564"/>
    <mergeCell ref="F564:AD564"/>
    <mergeCell ref="AE564:AJ564"/>
    <mergeCell ref="A557:B557"/>
    <mergeCell ref="C557:E557"/>
    <mergeCell ref="F557:AD557"/>
    <mergeCell ref="AE557:AJ557"/>
    <mergeCell ref="A558:B558"/>
    <mergeCell ref="A561:B561"/>
    <mergeCell ref="C561:E561"/>
    <mergeCell ref="F561:AD561"/>
    <mergeCell ref="F615:G615"/>
    <mergeCell ref="B615:E615"/>
    <mergeCell ref="H615:U615"/>
    <mergeCell ref="A601:H601"/>
    <mergeCell ref="A603:H603"/>
    <mergeCell ref="A611:AJ611"/>
    <mergeCell ref="A614:C614"/>
    <mergeCell ref="A607:H607"/>
    <mergeCell ref="A609:H609"/>
    <mergeCell ref="C558:E558"/>
    <mergeCell ref="F558:AD558"/>
  </mergeCells>
  <printOptions horizontalCentered="1"/>
  <pageMargins left="0.7" right="0.45" top="0.5" bottom="0.5" header="0.3" footer="0.3"/>
  <pageSetup scale="80"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AQ183"/>
  <sheetViews>
    <sheetView topLeftCell="A47" zoomScaleNormal="100" workbookViewId="0">
      <selection activeCell="C54" sqref="C54:E54"/>
    </sheetView>
  </sheetViews>
  <sheetFormatPr baseColWidth="10" defaultColWidth="11.42578125" defaultRowHeight="12.75" x14ac:dyDescent="0.2"/>
  <cols>
    <col min="1" max="1" width="3.28515625" style="163" customWidth="1"/>
    <col min="2" max="36" width="3.28515625" style="25" customWidth="1"/>
    <col min="37" max="16384" width="11.42578125" style="3"/>
  </cols>
  <sheetData>
    <row r="1" spans="1:37" ht="31.5" customHeight="1" x14ac:dyDescent="0.2">
      <c r="A1" s="484"/>
    </row>
    <row r="2" spans="1:37" ht="15" customHeight="1" x14ac:dyDescent="0.2">
      <c r="A2" s="942" t="str">
        <f>CONCATENATE("CONTRATO DE ",Datos!$B$101," N° ",Datos!$B$94)</f>
        <v>CONTRATO DE COMPRAVENTA N° 12</v>
      </c>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58"/>
    </row>
    <row r="3" spans="1:37" x14ac:dyDescent="0.2">
      <c r="A3" s="451"/>
      <c r="B3" s="449"/>
      <c r="C3" s="449"/>
      <c r="D3" s="449"/>
      <c r="E3" s="449"/>
      <c r="F3" s="449"/>
      <c r="G3" s="449"/>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8"/>
    </row>
    <row r="4" spans="1:37" ht="16.5" customHeight="1" x14ac:dyDescent="0.2">
      <c r="A4" s="50" t="s">
        <v>538</v>
      </c>
      <c r="B4" s="451"/>
      <c r="C4" s="449"/>
      <c r="D4" s="449"/>
      <c r="E4" s="449"/>
      <c r="F4" s="51"/>
      <c r="G4" s="50"/>
      <c r="H4" s="50" t="str">
        <f>CONCATENATE("INSTITUCION EDUCATIVA ",Datos!$B$4," NIT: ",Datos!$B$5)</f>
        <v>INSTITUCION EDUCATIVA INSTITUCIÓN EDUCATIVA SAN ROBERTO BELARMINO NIT: 811,040,191-1</v>
      </c>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8"/>
    </row>
    <row r="5" spans="1:37" x14ac:dyDescent="0.2">
      <c r="A5" s="842" t="s">
        <v>212</v>
      </c>
      <c r="B5" s="842"/>
      <c r="C5" s="842"/>
      <c r="D5" s="842"/>
      <c r="E5" s="842"/>
      <c r="F5" s="51"/>
      <c r="G5" s="50"/>
      <c r="H5" s="50" t="str">
        <f>+Datos!$B$65</f>
        <v>VIVERO FLORECER S.A.S</v>
      </c>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8"/>
    </row>
    <row r="6" spans="1:37" x14ac:dyDescent="0.2">
      <c r="A6" s="451" t="s">
        <v>539</v>
      </c>
      <c r="B6" s="449"/>
      <c r="C6" s="51"/>
      <c r="D6" s="50"/>
      <c r="E6" s="50"/>
      <c r="F6" s="51"/>
      <c r="G6" s="50"/>
      <c r="H6" s="1039" t="str">
        <f>+Datos!$B$66</f>
        <v>900713950-7</v>
      </c>
      <c r="I6" s="1039"/>
      <c r="J6" s="1039"/>
      <c r="K6" s="1039"/>
      <c r="L6" s="1039"/>
      <c r="M6" s="1039"/>
      <c r="N6" s="1039"/>
      <c r="O6" s="51"/>
      <c r="P6" s="51"/>
      <c r="Q6" s="51"/>
      <c r="R6" s="51"/>
      <c r="S6" s="51"/>
      <c r="T6" s="51"/>
      <c r="U6" s="51"/>
      <c r="V6" s="51"/>
      <c r="W6" s="51"/>
      <c r="X6" s="51"/>
      <c r="Y6" s="51"/>
      <c r="Z6" s="51"/>
      <c r="AA6" s="51"/>
      <c r="AB6" s="51"/>
      <c r="AC6" s="51"/>
      <c r="AD6" s="51"/>
      <c r="AE6" s="51"/>
      <c r="AF6" s="51"/>
      <c r="AG6" s="51"/>
      <c r="AH6" s="51"/>
      <c r="AI6" s="51"/>
      <c r="AJ6" s="51"/>
      <c r="AK6" s="58"/>
    </row>
    <row r="7" spans="1:37" ht="28.5" customHeight="1" x14ac:dyDescent="0.2">
      <c r="A7" s="842" t="s">
        <v>214</v>
      </c>
      <c r="B7" s="842"/>
      <c r="C7" s="842"/>
      <c r="D7" s="449"/>
      <c r="E7" s="449"/>
      <c r="F7" s="58"/>
      <c r="G7" s="214"/>
      <c r="H7" s="843" t="str">
        <f>+Datos!$B$19</f>
        <v xml:space="preserve">Adquisición de implementos e insumos para la huerta escolar y los jardines internos de la institucióno y lombrices para proyecto de Media Tècnica: Monitoreo Ambiental. </v>
      </c>
      <c r="I7" s="843"/>
      <c r="J7" s="843"/>
      <c r="K7" s="843"/>
      <c r="L7" s="843"/>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58"/>
    </row>
    <row r="8" spans="1:37" x14ac:dyDescent="0.2">
      <c r="A8" s="451"/>
      <c r="B8" s="451"/>
      <c r="C8" s="451"/>
      <c r="D8" s="449"/>
      <c r="E8" s="449"/>
      <c r="F8" s="450"/>
      <c r="G8" s="450"/>
      <c r="H8" s="450"/>
      <c r="I8" s="450"/>
      <c r="J8" s="450"/>
      <c r="K8" s="450"/>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50"/>
      <c r="AK8" s="58"/>
    </row>
    <row r="9" spans="1:37" x14ac:dyDescent="0.2">
      <c r="A9" s="451" t="s">
        <v>540</v>
      </c>
      <c r="B9" s="51"/>
      <c r="C9" s="51"/>
      <c r="D9" s="51"/>
      <c r="E9" s="51"/>
      <c r="F9" s="51"/>
      <c r="G9" s="51"/>
      <c r="H9" s="453" t="str">
        <f>+Datos!B43</f>
        <v>6 de agosto 2024</v>
      </c>
      <c r="I9" s="51"/>
      <c r="J9" s="51"/>
      <c r="K9" s="51"/>
      <c r="L9" s="50"/>
      <c r="M9" s="50"/>
      <c r="N9" s="50"/>
      <c r="O9" s="50"/>
      <c r="P9" s="50"/>
      <c r="Q9" s="50"/>
      <c r="R9" s="50"/>
      <c r="S9" s="50"/>
      <c r="T9" s="50"/>
      <c r="U9" s="50"/>
      <c r="V9" s="50"/>
      <c r="W9" s="50"/>
      <c r="X9" s="50"/>
      <c r="Y9" s="50"/>
      <c r="Z9" s="50"/>
      <c r="AA9" s="50"/>
      <c r="AB9" s="50"/>
      <c r="AC9" s="50"/>
      <c r="AD9" s="50"/>
      <c r="AE9" s="50"/>
      <c r="AF9" s="50"/>
      <c r="AG9" s="50"/>
      <c r="AH9" s="50"/>
      <c r="AI9" s="50"/>
      <c r="AJ9" s="50"/>
      <c r="AK9" s="58"/>
    </row>
    <row r="10" spans="1:37" x14ac:dyDescent="0.2">
      <c r="A10" s="451" t="s">
        <v>541</v>
      </c>
      <c r="B10" s="51"/>
      <c r="C10" s="51"/>
      <c r="D10" s="51"/>
      <c r="E10" s="51"/>
      <c r="F10" s="51"/>
      <c r="G10" s="51"/>
      <c r="H10" s="453" t="str">
        <f>+Datos!$B$44</f>
        <v>28 de agosto 2024</v>
      </c>
      <c r="I10" s="51"/>
      <c r="J10" s="51"/>
      <c r="K10" s="51"/>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8"/>
    </row>
    <row r="11" spans="1:37" x14ac:dyDescent="0.2">
      <c r="A11" s="449"/>
      <c r="B11" s="51"/>
      <c r="C11" s="51"/>
      <c r="D11" s="51"/>
      <c r="E11" s="51"/>
      <c r="F11" s="51"/>
      <c r="G11" s="51"/>
      <c r="H11" s="51"/>
      <c r="I11" s="51"/>
      <c r="J11" s="51"/>
      <c r="K11" s="51"/>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8"/>
    </row>
    <row r="12" spans="1:37" x14ac:dyDescent="0.2">
      <c r="A12" s="842" t="s">
        <v>216</v>
      </c>
      <c r="B12" s="842"/>
      <c r="C12" s="842"/>
      <c r="D12" s="842"/>
      <c r="E12" s="51"/>
      <c r="F12" s="58"/>
      <c r="G12" s="50"/>
      <c r="H12" s="50" t="str">
        <f>+Datos!$B$18</f>
        <v>25 dìas</v>
      </c>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8"/>
    </row>
    <row r="13" spans="1:37" x14ac:dyDescent="0.2">
      <c r="A13" s="451"/>
      <c r="B13" s="451"/>
      <c r="C13" s="451"/>
      <c r="D13" s="451"/>
      <c r="E13" s="51"/>
      <c r="F13" s="50"/>
      <c r="G13" s="50"/>
      <c r="H13" s="50"/>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8"/>
    </row>
    <row r="14" spans="1:37" x14ac:dyDescent="0.2">
      <c r="A14" s="942" t="s">
        <v>542</v>
      </c>
      <c r="B14" s="942"/>
      <c r="C14" s="942"/>
      <c r="D14" s="942"/>
      <c r="E14" s="942"/>
      <c r="F14" s="58"/>
      <c r="G14" s="58"/>
      <c r="H14" s="454">
        <f>+Datos!$B$26</f>
        <v>29</v>
      </c>
      <c r="I14" s="449" t="s">
        <v>203</v>
      </c>
      <c r="J14" s="449"/>
      <c r="K14" s="449"/>
      <c r="L14" s="54" t="str">
        <f>+Datos!$B$27</f>
        <v>30 de julio 2024</v>
      </c>
      <c r="M14" s="51"/>
      <c r="N14" s="51"/>
      <c r="O14" s="54"/>
      <c r="P14" s="54"/>
      <c r="Q14" s="54"/>
      <c r="R14" s="54"/>
      <c r="S14" s="54"/>
      <c r="T14" s="54"/>
      <c r="U14" s="54"/>
      <c r="V14" s="54"/>
      <c r="W14" s="54"/>
      <c r="X14" s="54"/>
      <c r="Y14" s="54"/>
      <c r="Z14" s="54"/>
      <c r="AA14" s="54"/>
      <c r="AB14" s="54"/>
      <c r="AC14" s="54"/>
      <c r="AD14" s="54"/>
      <c r="AE14" s="54"/>
      <c r="AF14" s="54"/>
      <c r="AG14" s="54"/>
      <c r="AH14" s="54"/>
      <c r="AI14" s="54"/>
      <c r="AJ14" s="54"/>
      <c r="AK14" s="58"/>
    </row>
    <row r="15" spans="1:37" x14ac:dyDescent="0.2">
      <c r="A15" s="842" t="s">
        <v>543</v>
      </c>
      <c r="B15" s="842"/>
      <c r="C15" s="842"/>
      <c r="D15" s="842"/>
      <c r="E15" s="842"/>
      <c r="F15" s="58"/>
      <c r="G15" s="58"/>
      <c r="H15" s="455">
        <f>+Datos!$B$29</f>
        <v>12</v>
      </c>
      <c r="I15" s="51" t="s">
        <v>203</v>
      </c>
      <c r="J15" s="51"/>
      <c r="K15" s="58"/>
      <c r="L15" s="54" t="str">
        <f>+Datos!$B$30</f>
        <v>6 de agosto 2024</v>
      </c>
      <c r="M15" s="51"/>
      <c r="N15" s="51"/>
      <c r="O15" s="54"/>
      <c r="P15" s="54"/>
      <c r="Q15" s="54"/>
      <c r="R15" s="54"/>
      <c r="S15" s="54"/>
      <c r="T15" s="58"/>
      <c r="U15" s="54"/>
      <c r="V15" s="54"/>
      <c r="W15" s="54"/>
      <c r="X15" s="54"/>
      <c r="Y15" s="54"/>
      <c r="Z15" s="54"/>
      <c r="AA15" s="54"/>
      <c r="AB15" s="54"/>
      <c r="AC15" s="54"/>
      <c r="AD15" s="54"/>
      <c r="AE15" s="54"/>
      <c r="AF15" s="54"/>
      <c r="AG15" s="54"/>
      <c r="AH15" s="54"/>
      <c r="AI15" s="54"/>
      <c r="AJ15" s="54"/>
      <c r="AK15" s="58"/>
    </row>
    <row r="16" spans="1:37" x14ac:dyDescent="0.2">
      <c r="A16" s="451"/>
      <c r="B16" s="451"/>
      <c r="C16" s="451"/>
      <c r="D16" s="451"/>
      <c r="E16" s="451"/>
      <c r="F16" s="165"/>
      <c r="G16" s="165"/>
      <c r="H16" s="209"/>
      <c r="I16" s="209"/>
      <c r="J16" s="209"/>
      <c r="K16" s="452"/>
      <c r="L16" s="452"/>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58"/>
    </row>
    <row r="17" spans="1:38" x14ac:dyDescent="0.2">
      <c r="A17" s="50" t="s">
        <v>544</v>
      </c>
      <c r="B17" s="50"/>
      <c r="C17" s="50"/>
      <c r="D17" s="51"/>
      <c r="E17" s="50"/>
      <c r="F17" s="58"/>
      <c r="G17" s="58"/>
      <c r="H17" s="1045">
        <f>+Datos!$B$67</f>
        <v>604450</v>
      </c>
      <c r="I17" s="1045"/>
      <c r="J17" s="1045"/>
      <c r="K17" s="1045"/>
      <c r="L17" s="69"/>
      <c r="M17" s="69"/>
      <c r="N17" s="452"/>
      <c r="O17" s="452"/>
      <c r="P17" s="452"/>
      <c r="Q17" s="452"/>
      <c r="R17" s="452"/>
      <c r="S17" s="452"/>
      <c r="T17" s="452"/>
      <c r="U17" s="452"/>
      <c r="V17" s="452"/>
      <c r="W17" s="452"/>
      <c r="X17" s="452"/>
      <c r="Y17" s="452"/>
      <c r="Z17" s="452"/>
      <c r="AA17" s="452"/>
      <c r="AB17" s="452"/>
      <c r="AC17" s="452"/>
      <c r="AD17" s="452"/>
      <c r="AE17" s="452"/>
      <c r="AF17" s="452"/>
      <c r="AG17" s="452"/>
      <c r="AH17" s="452"/>
      <c r="AI17" s="452"/>
      <c r="AJ17" s="452"/>
      <c r="AK17" s="58"/>
    </row>
    <row r="18" spans="1:38" ht="29.25" customHeight="1" x14ac:dyDescent="0.2">
      <c r="A18" s="50" t="s">
        <v>545</v>
      </c>
      <c r="B18" s="50"/>
      <c r="C18" s="50"/>
      <c r="D18" s="50"/>
      <c r="E18" s="50"/>
      <c r="F18" s="58"/>
      <c r="G18" s="50"/>
      <c r="H18" s="50" t="str">
        <f>+Datos!$C$67</f>
        <v>SEISCIENTOS CUATRO MIL CUATROCIENTOS CINCUENTA PESOSO M.L.</v>
      </c>
      <c r="I18" s="50"/>
      <c r="J18" s="50"/>
      <c r="K18" s="50"/>
      <c r="L18" s="452"/>
      <c r="M18" s="452"/>
      <c r="N18" s="452"/>
      <c r="O18" s="452"/>
      <c r="P18" s="452"/>
      <c r="Q18" s="452"/>
      <c r="R18" s="452"/>
      <c r="S18" s="452"/>
      <c r="T18" s="452"/>
      <c r="U18" s="452"/>
      <c r="V18" s="452"/>
      <c r="W18" s="452"/>
      <c r="X18" s="452"/>
      <c r="Y18" s="452"/>
      <c r="Z18" s="452"/>
      <c r="AA18" s="452"/>
      <c r="AB18" s="452"/>
      <c r="AC18" s="452"/>
      <c r="AD18" s="452"/>
      <c r="AE18" s="452"/>
      <c r="AF18" s="452"/>
      <c r="AG18" s="452"/>
      <c r="AH18" s="452"/>
      <c r="AI18" s="452"/>
      <c r="AJ18" s="452"/>
      <c r="AK18" s="58"/>
    </row>
    <row r="19" spans="1:38" hidden="1" x14ac:dyDescent="0.2">
      <c r="A19" s="352"/>
      <c r="B19" s="352"/>
      <c r="C19" s="352"/>
      <c r="D19" s="352"/>
      <c r="E19" s="352"/>
      <c r="F19" s="165"/>
      <c r="G19" s="165"/>
      <c r="H19" s="209"/>
      <c r="I19" s="209"/>
      <c r="J19" s="209"/>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8"/>
    </row>
    <row r="20" spans="1:38" ht="12.75" hidden="1" customHeight="1" x14ac:dyDescent="0.2">
      <c r="A20" s="809" t="str">
        <f>CONCATENATE("Entre los suscritos a saber ",Datos!$B$7," mayor de edad, identificado con la cédula de ciudadanía número N° ",Datos!$B$8," expedida en el Municipio de ",Datos!$B$9,",actuando como ordenador del gasto de la ",Datos!$B$4," del Municipio  de Medellín, con el NIT, ",Datos!$B$5," facultado para contratar de conformidad con el Decreto 4791 de 2008 y el Reglamento interno de contratación, y demás disposiciones legales a la celebración del mismo y las que se expidan durante su vigencia; "," quien en adelante y para los efectos del presente contrato se denominará LA INSTITUCION EDUCATIVA y de la otra",": ",Datos!$E$65," identificado(a) con CC ",Datos!$E$66," de ",Datos!$E$67," en representacion de ",Datos!$B$65," con NIT ",Datos!$B$66," y quien para los efectos jurídicos del presente acto se denominará  EL  CONTRATISTA,", " hemos acordado celebrar el presente contrato que se regirá por  las normas vigentes  en materia contractual y las siguientes cláusulas, previas las siguientes consideraciones:")</f>
        <v>Entre los suscritos a saber ALICIA MARIA MARIN OCHOA mayor de edad, identificado con la cédula de ciudadanía número N° 21932473 expedida en el Municipio de Puerto Berrio,actuando como ordenador del gasto de la INSTITUCIÓN EDUCATIVA SAN ROBERTO BELARMINO del Municipio  de Medellín, con el NIT, 811,040,191-1 facultado para contratar de conformidad con el Decreto 4791 de 2008 y el Reglamento interno de contratación, y demás disposiciones legales a la celebración del mismo y las que se expidan durante su vigencia;  quien en adelante y para los efectos del presente contrato se denominará LA INSTITUCION EDUCATIVA y de la otra: JUAN CARLOS HURTADO JARAMILLO identificado(a) con CC 70565905 de Envigado en representacion de VIVERO FLORECER S.A.S con NIT 900713950-7 y quien para los efectos jurídicos del presente acto se denominará  EL  CONTRATISTA, hemos acordado celebrar el presente contrato que se regirá por  las normas vigentes  en materia contractual y las siguientes cláusulas, previas las siguientes consideraciones:</v>
      </c>
      <c r="B20" s="809"/>
      <c r="C20" s="809"/>
      <c r="D20" s="809"/>
      <c r="E20" s="809"/>
      <c r="F20" s="809"/>
      <c r="G20" s="809"/>
      <c r="H20" s="809"/>
      <c r="I20" s="809"/>
      <c r="J20" s="809"/>
      <c r="K20" s="809"/>
      <c r="L20" s="809"/>
      <c r="M20" s="809"/>
      <c r="N20" s="809"/>
      <c r="O20" s="809"/>
      <c r="P20" s="809"/>
      <c r="Q20" s="809"/>
      <c r="R20" s="809"/>
      <c r="S20" s="809"/>
      <c r="T20" s="809"/>
      <c r="U20" s="809"/>
      <c r="V20" s="809"/>
      <c r="W20" s="809"/>
      <c r="X20" s="809"/>
      <c r="Y20" s="809"/>
      <c r="Z20" s="809"/>
      <c r="AA20" s="809"/>
      <c r="AB20" s="809"/>
      <c r="AC20" s="809"/>
      <c r="AD20" s="809"/>
      <c r="AE20" s="809"/>
      <c r="AF20" s="809"/>
      <c r="AG20" s="809"/>
      <c r="AH20" s="809"/>
      <c r="AI20" s="809"/>
      <c r="AJ20" s="809"/>
      <c r="AK20" s="58"/>
    </row>
    <row r="21" spans="1:38" hidden="1" x14ac:dyDescent="0.2">
      <c r="A21" s="809"/>
      <c r="B21" s="809"/>
      <c r="C21" s="809"/>
      <c r="D21" s="809"/>
      <c r="E21" s="809"/>
      <c r="F21" s="809"/>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c r="AK21" s="58"/>
    </row>
    <row r="22" spans="1:38" hidden="1" x14ac:dyDescent="0.2">
      <c r="A22" s="809"/>
      <c r="B22" s="809"/>
      <c r="C22" s="809"/>
      <c r="D22" s="809"/>
      <c r="E22" s="809"/>
      <c r="F22" s="809"/>
      <c r="G22" s="809"/>
      <c r="H22" s="809"/>
      <c r="I22" s="809"/>
      <c r="J22" s="809"/>
      <c r="K22" s="809"/>
      <c r="L22" s="809"/>
      <c r="M22" s="809"/>
      <c r="N22" s="809"/>
      <c r="O22" s="809"/>
      <c r="P22" s="809"/>
      <c r="Q22" s="809"/>
      <c r="R22" s="809"/>
      <c r="S22" s="809"/>
      <c r="T22" s="809"/>
      <c r="U22" s="809"/>
      <c r="V22" s="809"/>
      <c r="W22" s="809"/>
      <c r="X22" s="809"/>
      <c r="Y22" s="809"/>
      <c r="Z22" s="809"/>
      <c r="AA22" s="809"/>
      <c r="AB22" s="809"/>
      <c r="AC22" s="809"/>
      <c r="AD22" s="809"/>
      <c r="AE22" s="809"/>
      <c r="AF22" s="809"/>
      <c r="AG22" s="809"/>
      <c r="AH22" s="809"/>
      <c r="AI22" s="809"/>
      <c r="AJ22" s="809"/>
      <c r="AK22" s="58"/>
    </row>
    <row r="23" spans="1:38" hidden="1" x14ac:dyDescent="0.2">
      <c r="A23" s="809"/>
      <c r="B23" s="809"/>
      <c r="C23" s="809"/>
      <c r="D23" s="809"/>
      <c r="E23" s="809"/>
      <c r="F23" s="809"/>
      <c r="G23" s="809"/>
      <c r="H23" s="809"/>
      <c r="I23" s="809"/>
      <c r="J23" s="809"/>
      <c r="K23" s="809"/>
      <c r="L23" s="809"/>
      <c r="M23" s="809"/>
      <c r="N23" s="809"/>
      <c r="O23" s="809"/>
      <c r="P23" s="809"/>
      <c r="Q23" s="809"/>
      <c r="R23" s="809"/>
      <c r="S23" s="809"/>
      <c r="T23" s="809"/>
      <c r="U23" s="809"/>
      <c r="V23" s="809"/>
      <c r="W23" s="809"/>
      <c r="X23" s="809"/>
      <c r="Y23" s="809"/>
      <c r="Z23" s="809"/>
      <c r="AA23" s="809"/>
      <c r="AB23" s="809"/>
      <c r="AC23" s="809"/>
      <c r="AD23" s="809"/>
      <c r="AE23" s="809"/>
      <c r="AF23" s="809"/>
      <c r="AG23" s="809"/>
      <c r="AH23" s="809"/>
      <c r="AI23" s="809"/>
      <c r="AJ23" s="809"/>
      <c r="AK23" s="58"/>
    </row>
    <row r="24" spans="1:38" hidden="1" x14ac:dyDescent="0.2">
      <c r="A24" s="809"/>
      <c r="B24" s="809"/>
      <c r="C24" s="809"/>
      <c r="D24" s="809"/>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c r="AK24" s="50"/>
      <c r="AL24" s="29"/>
    </row>
    <row r="25" spans="1:38" hidden="1" x14ac:dyDescent="0.2">
      <c r="A25" s="809"/>
      <c r="B25" s="809"/>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50"/>
      <c r="AL25" s="29"/>
    </row>
    <row r="26" spans="1:38" ht="21.75" hidden="1" customHeight="1" x14ac:dyDescent="0.2">
      <c r="A26" s="809"/>
      <c r="B26" s="809"/>
      <c r="C26" s="809"/>
      <c r="D26" s="809"/>
      <c r="E26" s="809"/>
      <c r="F26" s="809"/>
      <c r="G26" s="809"/>
      <c r="H26" s="809"/>
      <c r="I26" s="809"/>
      <c r="J26" s="809"/>
      <c r="K26" s="809"/>
      <c r="L26" s="809"/>
      <c r="M26" s="809"/>
      <c r="N26" s="809"/>
      <c r="O26" s="809"/>
      <c r="P26" s="809"/>
      <c r="Q26" s="809"/>
      <c r="R26" s="809"/>
      <c r="S26" s="809"/>
      <c r="T26" s="809"/>
      <c r="U26" s="809"/>
      <c r="V26" s="809"/>
      <c r="W26" s="809"/>
      <c r="X26" s="809"/>
      <c r="Y26" s="809"/>
      <c r="Z26" s="809"/>
      <c r="AA26" s="809"/>
      <c r="AB26" s="809"/>
      <c r="AC26" s="809"/>
      <c r="AD26" s="809"/>
      <c r="AE26" s="809"/>
      <c r="AF26" s="809"/>
      <c r="AG26" s="809"/>
      <c r="AH26" s="809"/>
      <c r="AI26" s="809"/>
      <c r="AJ26" s="809"/>
      <c r="AK26" s="58"/>
    </row>
    <row r="27" spans="1:38" x14ac:dyDescent="0.2">
      <c r="A27" s="809" t="s">
        <v>234</v>
      </c>
      <c r="B27" s="809"/>
      <c r="C27" s="809"/>
      <c r="D27" s="809"/>
      <c r="E27" s="809"/>
      <c r="F27" s="809"/>
      <c r="G27" s="809"/>
      <c r="H27" s="809"/>
      <c r="I27" s="809"/>
      <c r="J27" s="809"/>
      <c r="K27" s="809"/>
      <c r="L27" s="809"/>
      <c r="M27" s="809"/>
      <c r="N27" s="809"/>
      <c r="O27" s="809"/>
      <c r="P27" s="809"/>
      <c r="Q27" s="809"/>
      <c r="R27" s="809"/>
      <c r="S27" s="809"/>
      <c r="T27" s="809"/>
      <c r="U27" s="809"/>
      <c r="V27" s="809"/>
      <c r="W27" s="809"/>
      <c r="X27" s="809"/>
      <c r="Y27" s="809"/>
      <c r="Z27" s="809"/>
      <c r="AA27" s="809"/>
      <c r="AB27" s="809"/>
      <c r="AC27" s="809"/>
      <c r="AD27" s="809"/>
      <c r="AE27" s="809"/>
      <c r="AF27" s="809"/>
      <c r="AG27" s="809"/>
      <c r="AH27" s="809"/>
      <c r="AI27" s="809"/>
      <c r="AJ27" s="809"/>
      <c r="AK27" s="58"/>
    </row>
    <row r="28" spans="1:38" x14ac:dyDescent="0.2">
      <c r="A28" s="809"/>
      <c r="B28" s="809"/>
      <c r="C28" s="809"/>
      <c r="D28" s="809"/>
      <c r="E28" s="809"/>
      <c r="F28" s="809"/>
      <c r="G28" s="809"/>
      <c r="H28" s="809"/>
      <c r="I28" s="809"/>
      <c r="J28" s="809"/>
      <c r="K28" s="809"/>
      <c r="L28" s="809"/>
      <c r="M28" s="809"/>
      <c r="N28" s="809"/>
      <c r="O28" s="809"/>
      <c r="P28" s="809"/>
      <c r="Q28" s="809"/>
      <c r="R28" s="809"/>
      <c r="S28" s="809"/>
      <c r="T28" s="809"/>
      <c r="U28" s="809"/>
      <c r="V28" s="809"/>
      <c r="W28" s="809"/>
      <c r="X28" s="809"/>
      <c r="Y28" s="809"/>
      <c r="Z28" s="809"/>
      <c r="AA28" s="809"/>
      <c r="AB28" s="809"/>
      <c r="AC28" s="809"/>
      <c r="AD28" s="809"/>
      <c r="AE28" s="809"/>
      <c r="AF28" s="809"/>
      <c r="AG28" s="809"/>
      <c r="AH28" s="809"/>
      <c r="AI28" s="809"/>
      <c r="AJ28" s="809"/>
      <c r="AK28" s="58"/>
    </row>
    <row r="29" spans="1:38" x14ac:dyDescent="0.2">
      <c r="A29" s="809" t="s">
        <v>235</v>
      </c>
      <c r="B29" s="809"/>
      <c r="C29" s="809"/>
      <c r="D29" s="809"/>
      <c r="E29" s="809"/>
      <c r="F29" s="809"/>
      <c r="G29" s="809"/>
      <c r="H29" s="809"/>
      <c r="I29" s="809"/>
      <c r="J29" s="809"/>
      <c r="K29" s="809"/>
      <c r="L29" s="809"/>
      <c r="M29" s="809"/>
      <c r="N29" s="809"/>
      <c r="O29" s="809"/>
      <c r="P29" s="809"/>
      <c r="Q29" s="809"/>
      <c r="R29" s="809"/>
      <c r="S29" s="809"/>
      <c r="T29" s="809"/>
      <c r="U29" s="809"/>
      <c r="V29" s="809"/>
      <c r="W29" s="809"/>
      <c r="X29" s="809"/>
      <c r="Y29" s="809"/>
      <c r="Z29" s="809"/>
      <c r="AA29" s="809"/>
      <c r="AB29" s="809"/>
      <c r="AC29" s="809"/>
      <c r="AD29" s="809"/>
      <c r="AE29" s="809"/>
      <c r="AF29" s="809"/>
      <c r="AG29" s="809"/>
      <c r="AH29" s="809"/>
      <c r="AI29" s="809"/>
      <c r="AJ29" s="809"/>
      <c r="AK29" s="58"/>
    </row>
    <row r="30" spans="1:38" x14ac:dyDescent="0.2">
      <c r="A30" s="809"/>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9"/>
      <c r="AF30" s="809"/>
      <c r="AG30" s="809"/>
      <c r="AH30" s="809"/>
      <c r="AI30" s="809"/>
      <c r="AJ30" s="809"/>
      <c r="AK30" s="58"/>
    </row>
    <row r="31" spans="1:38" x14ac:dyDescent="0.2">
      <c r="A31" s="809"/>
      <c r="B31" s="809"/>
      <c r="C31" s="809"/>
      <c r="D31" s="809"/>
      <c r="E31" s="809"/>
      <c r="F31" s="809"/>
      <c r="G31" s="809"/>
      <c r="H31" s="809"/>
      <c r="I31" s="809"/>
      <c r="J31" s="809"/>
      <c r="K31" s="809"/>
      <c r="L31" s="809"/>
      <c r="M31" s="809"/>
      <c r="N31" s="809"/>
      <c r="O31" s="809"/>
      <c r="P31" s="809"/>
      <c r="Q31" s="809"/>
      <c r="R31" s="809"/>
      <c r="S31" s="809"/>
      <c r="T31" s="809"/>
      <c r="U31" s="809"/>
      <c r="V31" s="809"/>
      <c r="W31" s="809"/>
      <c r="X31" s="809"/>
      <c r="Y31" s="809"/>
      <c r="Z31" s="809"/>
      <c r="AA31" s="809"/>
      <c r="AB31" s="809"/>
      <c r="AC31" s="809"/>
      <c r="AD31" s="809"/>
      <c r="AE31" s="809"/>
      <c r="AF31" s="809"/>
      <c r="AG31" s="809"/>
      <c r="AH31" s="809"/>
      <c r="AI31" s="809"/>
      <c r="AJ31" s="809"/>
      <c r="AK31" s="58"/>
    </row>
    <row r="32" spans="1:38" x14ac:dyDescent="0.2">
      <c r="A32" s="809" t="s">
        <v>236</v>
      </c>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09"/>
      <c r="AC32" s="809"/>
      <c r="AD32" s="809"/>
      <c r="AE32" s="809"/>
      <c r="AF32" s="809"/>
      <c r="AG32" s="809"/>
      <c r="AH32" s="809"/>
      <c r="AI32" s="809"/>
      <c r="AJ32" s="809"/>
      <c r="AK32" s="58"/>
    </row>
    <row r="33" spans="1:43" x14ac:dyDescent="0.2">
      <c r="A33" s="809"/>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09"/>
      <c r="AC33" s="809"/>
      <c r="AD33" s="809"/>
      <c r="AE33" s="809"/>
      <c r="AF33" s="809"/>
      <c r="AG33" s="809"/>
      <c r="AH33" s="809"/>
      <c r="AI33" s="809"/>
      <c r="AJ33" s="809"/>
      <c r="AK33" s="58"/>
    </row>
    <row r="34" spans="1:43" x14ac:dyDescent="0.2">
      <c r="A34" s="809"/>
      <c r="B34" s="809"/>
      <c r="C34" s="809"/>
      <c r="D34" s="809"/>
      <c r="E34" s="809"/>
      <c r="F34" s="809"/>
      <c r="G34" s="809"/>
      <c r="H34" s="809"/>
      <c r="I34" s="809"/>
      <c r="J34" s="809"/>
      <c r="K34" s="809"/>
      <c r="L34" s="809"/>
      <c r="M34" s="809"/>
      <c r="N34" s="809"/>
      <c r="O34" s="809"/>
      <c r="P34" s="809"/>
      <c r="Q34" s="809"/>
      <c r="R34" s="809"/>
      <c r="S34" s="809"/>
      <c r="T34" s="809"/>
      <c r="U34" s="809"/>
      <c r="V34" s="809"/>
      <c r="W34" s="809"/>
      <c r="X34" s="809"/>
      <c r="Y34" s="809"/>
      <c r="Z34" s="809"/>
      <c r="AA34" s="809"/>
      <c r="AB34" s="809"/>
      <c r="AC34" s="809"/>
      <c r="AD34" s="809"/>
      <c r="AE34" s="809"/>
      <c r="AF34" s="809"/>
      <c r="AG34" s="809"/>
      <c r="AH34" s="809"/>
      <c r="AI34" s="809"/>
      <c r="AJ34" s="809"/>
      <c r="AK34" s="58"/>
    </row>
    <row r="35" spans="1:43" x14ac:dyDescent="0.2">
      <c r="A35" s="809" t="s">
        <v>237</v>
      </c>
      <c r="B35" s="809"/>
      <c r="C35" s="809"/>
      <c r="D35" s="809"/>
      <c r="E35" s="809"/>
      <c r="F35" s="809"/>
      <c r="G35" s="809"/>
      <c r="H35" s="809"/>
      <c r="I35" s="809"/>
      <c r="J35" s="809"/>
      <c r="K35" s="809"/>
      <c r="L35" s="809"/>
      <c r="M35" s="809"/>
      <c r="N35" s="809"/>
      <c r="O35" s="809"/>
      <c r="P35" s="809"/>
      <c r="Q35" s="809"/>
      <c r="R35" s="809"/>
      <c r="S35" s="809"/>
      <c r="T35" s="809"/>
      <c r="U35" s="809"/>
      <c r="V35" s="809"/>
      <c r="W35" s="809"/>
      <c r="X35" s="809"/>
      <c r="Y35" s="809"/>
      <c r="Z35" s="809"/>
      <c r="AA35" s="809"/>
      <c r="AB35" s="809"/>
      <c r="AC35" s="809"/>
      <c r="AD35" s="809"/>
      <c r="AE35" s="809"/>
      <c r="AF35" s="809"/>
      <c r="AG35" s="809"/>
      <c r="AH35" s="809"/>
      <c r="AI35" s="809"/>
      <c r="AJ35" s="809"/>
      <c r="AK35" s="58"/>
    </row>
    <row r="36" spans="1:43" x14ac:dyDescent="0.2">
      <c r="A36" s="809"/>
      <c r="B36" s="809"/>
      <c r="C36" s="809"/>
      <c r="D36" s="809"/>
      <c r="E36" s="809"/>
      <c r="F36" s="809"/>
      <c r="G36" s="809"/>
      <c r="H36" s="809"/>
      <c r="I36" s="809"/>
      <c r="J36" s="809"/>
      <c r="K36" s="809"/>
      <c r="L36" s="809"/>
      <c r="M36" s="809"/>
      <c r="N36" s="809"/>
      <c r="O36" s="809"/>
      <c r="P36" s="809"/>
      <c r="Q36" s="809"/>
      <c r="R36" s="809"/>
      <c r="S36" s="809"/>
      <c r="T36" s="809"/>
      <c r="U36" s="809"/>
      <c r="V36" s="809"/>
      <c r="W36" s="809"/>
      <c r="X36" s="809"/>
      <c r="Y36" s="809"/>
      <c r="Z36" s="809"/>
      <c r="AA36" s="809"/>
      <c r="AB36" s="809"/>
      <c r="AC36" s="809"/>
      <c r="AD36" s="809"/>
      <c r="AE36" s="809"/>
      <c r="AF36" s="809"/>
      <c r="AG36" s="809"/>
      <c r="AH36" s="809"/>
      <c r="AI36" s="809"/>
      <c r="AJ36" s="809"/>
      <c r="AK36" s="58"/>
    </row>
    <row r="37" spans="1:43" x14ac:dyDescent="0.2">
      <c r="A37" s="809"/>
      <c r="B37" s="809"/>
      <c r="C37" s="809"/>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58"/>
    </row>
    <row r="38" spans="1:43" x14ac:dyDescent="0.2">
      <c r="A38" s="809" t="s">
        <v>238</v>
      </c>
      <c r="B38" s="809"/>
      <c r="C38" s="809"/>
      <c r="D38" s="809"/>
      <c r="E38" s="809"/>
      <c r="F38" s="809"/>
      <c r="G38" s="809"/>
      <c r="H38" s="809"/>
      <c r="I38" s="809"/>
      <c r="J38" s="809"/>
      <c r="K38" s="809"/>
      <c r="L38" s="809"/>
      <c r="M38" s="809"/>
      <c r="N38" s="809"/>
      <c r="O38" s="809"/>
      <c r="P38" s="809"/>
      <c r="Q38" s="809"/>
      <c r="R38" s="809"/>
      <c r="S38" s="809"/>
      <c r="T38" s="809"/>
      <c r="U38" s="809"/>
      <c r="V38" s="809"/>
      <c r="W38" s="809"/>
      <c r="X38" s="809"/>
      <c r="Y38" s="809"/>
      <c r="Z38" s="809"/>
      <c r="AA38" s="809"/>
      <c r="AB38" s="809"/>
      <c r="AC38" s="809"/>
      <c r="AD38" s="809"/>
      <c r="AE38" s="809"/>
      <c r="AF38" s="809"/>
      <c r="AG38" s="809"/>
      <c r="AH38" s="809"/>
      <c r="AI38" s="809"/>
      <c r="AJ38" s="809"/>
      <c r="AK38" s="58"/>
    </row>
    <row r="39" spans="1:43" x14ac:dyDescent="0.2">
      <c r="A39" s="809"/>
      <c r="B39" s="809"/>
      <c r="C39" s="809"/>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58"/>
    </row>
    <row r="40" spans="1:43" x14ac:dyDescent="0.2">
      <c r="A40" s="346"/>
      <c r="B40" s="346"/>
      <c r="C40" s="346"/>
      <c r="D40" s="346"/>
      <c r="E40" s="346"/>
      <c r="F40" s="346"/>
      <c r="G40" s="346"/>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8"/>
    </row>
    <row r="41" spans="1:43" x14ac:dyDescent="0.2">
      <c r="A41" s="352" t="s">
        <v>546</v>
      </c>
      <c r="B41" s="346"/>
      <c r="C41" s="346"/>
      <c r="D41" s="346"/>
      <c r="E41" s="346"/>
      <c r="F41" s="346"/>
      <c r="G41" s="346"/>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8"/>
    </row>
    <row r="42" spans="1:43" ht="12.75" customHeight="1" x14ac:dyDescent="0.2">
      <c r="A42" s="809" t="str">
        <f>CONCATENATE("En desarrollo del objeto contractual EL CONTRATISTA se obliga al: ",$H$7," de acuerdo a la siguiente relación de precios unitarios")</f>
        <v>En desarrollo del objeto contractual EL CONTRATISTA se obliga al: Adquisición de implementos e insumos para la huerta escolar y los jardines internos de la institucióno y lombrices para proyecto de Media Tècnica: Monitoreo Ambiental.  de acuerdo a la siguiente relación de precios unitarios</v>
      </c>
      <c r="B42" s="809"/>
      <c r="C42" s="809"/>
      <c r="D42" s="809"/>
      <c r="E42" s="809"/>
      <c r="F42" s="809"/>
      <c r="G42" s="809"/>
      <c r="H42" s="809"/>
      <c r="I42" s="809"/>
      <c r="J42" s="809"/>
      <c r="K42" s="809"/>
      <c r="L42" s="809"/>
      <c r="M42" s="809"/>
      <c r="N42" s="809"/>
      <c r="O42" s="809"/>
      <c r="P42" s="809"/>
      <c r="Q42" s="809"/>
      <c r="R42" s="809"/>
      <c r="S42" s="809"/>
      <c r="T42" s="809"/>
      <c r="U42" s="809"/>
      <c r="V42" s="809"/>
      <c r="W42" s="809"/>
      <c r="X42" s="809"/>
      <c r="Y42" s="809"/>
      <c r="Z42" s="809"/>
      <c r="AA42" s="809"/>
      <c r="AB42" s="809"/>
      <c r="AC42" s="809"/>
      <c r="AD42" s="809"/>
      <c r="AE42" s="809"/>
      <c r="AF42" s="809"/>
      <c r="AG42" s="809"/>
      <c r="AH42" s="809"/>
      <c r="AI42" s="809"/>
      <c r="AJ42" s="809"/>
      <c r="AK42" s="58"/>
    </row>
    <row r="43" spans="1:43" ht="17.25" customHeight="1" x14ac:dyDescent="0.2">
      <c r="A43" s="809"/>
      <c r="B43" s="809"/>
      <c r="C43" s="809"/>
      <c r="D43" s="809"/>
      <c r="E43" s="809"/>
      <c r="F43" s="809"/>
      <c r="G43" s="809"/>
      <c r="H43" s="809"/>
      <c r="I43" s="809"/>
      <c r="J43" s="809"/>
      <c r="K43" s="809"/>
      <c r="L43" s="809"/>
      <c r="M43" s="809"/>
      <c r="N43" s="809"/>
      <c r="O43" s="809"/>
      <c r="P43" s="809"/>
      <c r="Q43" s="809"/>
      <c r="R43" s="809"/>
      <c r="S43" s="809"/>
      <c r="T43" s="809"/>
      <c r="U43" s="809"/>
      <c r="V43" s="809"/>
      <c r="W43" s="809"/>
      <c r="X43" s="809"/>
      <c r="Y43" s="809"/>
      <c r="Z43" s="809"/>
      <c r="AA43" s="809"/>
      <c r="AB43" s="809"/>
      <c r="AC43" s="809"/>
      <c r="AD43" s="809"/>
      <c r="AE43" s="809"/>
      <c r="AF43" s="809"/>
      <c r="AG43" s="809"/>
      <c r="AH43" s="809"/>
      <c r="AI43" s="809"/>
      <c r="AJ43" s="809"/>
      <c r="AK43" s="58"/>
    </row>
    <row r="44" spans="1:43" x14ac:dyDescent="0.2">
      <c r="A44" s="352"/>
      <c r="B44" s="346"/>
      <c r="C44" s="346"/>
      <c r="D44" s="346"/>
      <c r="E44" s="346"/>
      <c r="F44" s="346"/>
      <c r="G44" s="346"/>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8"/>
      <c r="AL44" s="155"/>
      <c r="AM44" s="155"/>
      <c r="AN44" s="155"/>
      <c r="AO44" s="155"/>
      <c r="AP44" s="155"/>
      <c r="AQ44" s="155"/>
    </row>
    <row r="45" spans="1:43" ht="12.75" customHeight="1" x14ac:dyDescent="0.2">
      <c r="A45" s="1043" t="str">
        <f>Datos!$A$113</f>
        <v>ITEM</v>
      </c>
      <c r="B45" s="1044"/>
      <c r="C45" s="894" t="str">
        <f>Datos!$B$113</f>
        <v>CANTIDAD</v>
      </c>
      <c r="D45" s="895"/>
      <c r="E45" s="896"/>
      <c r="F45" s="894" t="str">
        <f>Datos!$C$113</f>
        <v>UNIDAD DE MEDIDA</v>
      </c>
      <c r="G45" s="895"/>
      <c r="H45" s="895"/>
      <c r="I45" s="895"/>
      <c r="J45" s="896"/>
      <c r="K45" s="894" t="str">
        <f>Datos!$D$113</f>
        <v xml:space="preserve">DESCRIPCION </v>
      </c>
      <c r="L45" s="895"/>
      <c r="M45" s="895"/>
      <c r="N45" s="895"/>
      <c r="O45" s="895"/>
      <c r="P45" s="895"/>
      <c r="Q45" s="895"/>
      <c r="R45" s="895"/>
      <c r="S45" s="895"/>
      <c r="T45" s="895"/>
      <c r="U45" s="895"/>
      <c r="V45" s="895"/>
      <c r="W45" s="895"/>
      <c r="X45" s="895"/>
      <c r="Y45" s="895"/>
      <c r="Z45" s="896"/>
      <c r="AA45" s="894" t="str">
        <f>Datos!$E$113</f>
        <v>V/R UNI</v>
      </c>
      <c r="AB45" s="895"/>
      <c r="AC45" s="895"/>
      <c r="AD45" s="895"/>
      <c r="AE45" s="896"/>
      <c r="AF45" s="894" t="str">
        <f>Datos!$F$113</f>
        <v>V/R TOTAL</v>
      </c>
      <c r="AG45" s="895"/>
      <c r="AH45" s="895"/>
      <c r="AI45" s="895"/>
      <c r="AJ45" s="896"/>
      <c r="AK45" s="58"/>
      <c r="AL45" s="155"/>
      <c r="AM45" s="155"/>
      <c r="AN45" s="155"/>
      <c r="AO45" s="155"/>
      <c r="AP45" s="155"/>
      <c r="AQ45" s="155"/>
    </row>
    <row r="46" spans="1:43" ht="26.25" customHeight="1" x14ac:dyDescent="0.2">
      <c r="A46" s="1037">
        <v>1</v>
      </c>
      <c r="B46" s="1038"/>
      <c r="C46" s="1028">
        <v>15</v>
      </c>
      <c r="D46" s="1029"/>
      <c r="E46" s="1030"/>
      <c r="F46" s="1028" t="s">
        <v>758</v>
      </c>
      <c r="G46" s="1029"/>
      <c r="H46" s="1029"/>
      <c r="I46" s="1029"/>
      <c r="J46" s="1030"/>
      <c r="K46" s="1031" t="s">
        <v>759</v>
      </c>
      <c r="L46" s="1032"/>
      <c r="M46" s="1032"/>
      <c r="N46" s="1032"/>
      <c r="O46" s="1032"/>
      <c r="P46" s="1032"/>
      <c r="Q46" s="1032"/>
      <c r="R46" s="1032"/>
      <c r="S46" s="1032"/>
      <c r="T46" s="1032"/>
      <c r="U46" s="1032"/>
      <c r="V46" s="1032"/>
      <c r="W46" s="1032"/>
      <c r="X46" s="1032"/>
      <c r="Y46" s="1032"/>
      <c r="Z46" s="1033"/>
      <c r="AA46" s="1034">
        <v>17000</v>
      </c>
      <c r="AB46" s="1035"/>
      <c r="AC46" s="1035"/>
      <c r="AD46" s="1035"/>
      <c r="AE46" s="1036"/>
      <c r="AF46" s="1034">
        <v>255000</v>
      </c>
      <c r="AG46" s="1035"/>
      <c r="AH46" s="1035"/>
      <c r="AI46" s="1035"/>
      <c r="AJ46" s="1036"/>
      <c r="AK46" s="58"/>
      <c r="AL46" s="155"/>
      <c r="AM46" s="155"/>
      <c r="AN46" s="155"/>
      <c r="AO46" s="155"/>
      <c r="AP46" s="155"/>
      <c r="AQ46" s="155"/>
    </row>
    <row r="47" spans="1:43" s="155" customFormat="1" ht="28.5" customHeight="1" x14ac:dyDescent="0.2">
      <c r="A47" s="804">
        <f>+Datos!A115</f>
        <v>2</v>
      </c>
      <c r="B47" s="805"/>
      <c r="C47" s="816">
        <f>+Datos!B115</f>
        <v>4</v>
      </c>
      <c r="D47" s="816"/>
      <c r="E47" s="816"/>
      <c r="F47" s="816" t="str">
        <f>+Datos!C115</f>
        <v>KILO</v>
      </c>
      <c r="G47" s="816"/>
      <c r="H47" s="816"/>
      <c r="I47" s="816"/>
      <c r="J47" s="816"/>
      <c r="K47" s="841" t="str">
        <f>+Datos!D115</f>
        <v>HUMUS</v>
      </c>
      <c r="L47" s="841"/>
      <c r="M47" s="841"/>
      <c r="N47" s="841"/>
      <c r="O47" s="841"/>
      <c r="P47" s="841"/>
      <c r="Q47" s="841"/>
      <c r="R47" s="841"/>
      <c r="S47" s="841"/>
      <c r="T47" s="841"/>
      <c r="U47" s="841"/>
      <c r="V47" s="841"/>
      <c r="W47" s="841"/>
      <c r="X47" s="841"/>
      <c r="Y47" s="841"/>
      <c r="Z47" s="841"/>
      <c r="AA47" s="1040">
        <v>8000</v>
      </c>
      <c r="AB47" s="1041"/>
      <c r="AC47" s="1041"/>
      <c r="AD47" s="1041"/>
      <c r="AE47" s="1042"/>
      <c r="AF47" s="1040">
        <v>160000</v>
      </c>
      <c r="AG47" s="1041"/>
      <c r="AH47" s="1041"/>
      <c r="AI47" s="1041"/>
      <c r="AJ47" s="1042"/>
      <c r="AK47" s="154"/>
    </row>
    <row r="48" spans="1:43" s="155" customFormat="1" ht="37.5" customHeight="1" x14ac:dyDescent="0.2">
      <c r="A48" s="804">
        <f>+Datos!A116</f>
        <v>3</v>
      </c>
      <c r="B48" s="805"/>
      <c r="C48" s="816">
        <f>+Datos!B116</f>
        <v>3</v>
      </c>
      <c r="D48" s="816"/>
      <c r="E48" s="816"/>
      <c r="F48" s="816" t="str">
        <f>+Datos!C116</f>
        <v>UNIDAD</v>
      </c>
      <c r="G48" s="816"/>
      <c r="H48" s="816"/>
      <c r="I48" s="816"/>
      <c r="J48" s="816"/>
      <c r="K48" s="841" t="str">
        <f>+Datos!D116</f>
        <v>CAPACHO No. 40</v>
      </c>
      <c r="L48" s="841"/>
      <c r="M48" s="841"/>
      <c r="N48" s="841"/>
      <c r="O48" s="841"/>
      <c r="P48" s="841"/>
      <c r="Q48" s="841"/>
      <c r="R48" s="841"/>
      <c r="S48" s="841"/>
      <c r="T48" s="841"/>
      <c r="U48" s="841"/>
      <c r="V48" s="841"/>
      <c r="W48" s="841"/>
      <c r="X48" s="841"/>
      <c r="Y48" s="841"/>
      <c r="Z48" s="841"/>
      <c r="AA48" s="1040">
        <v>10000</v>
      </c>
      <c r="AB48" s="1041"/>
      <c r="AC48" s="1041"/>
      <c r="AD48" s="1041"/>
      <c r="AE48" s="1042"/>
      <c r="AF48" s="1040">
        <v>150000</v>
      </c>
      <c r="AG48" s="1041"/>
      <c r="AH48" s="1041"/>
      <c r="AI48" s="1041"/>
      <c r="AJ48" s="1042"/>
      <c r="AK48" s="154"/>
    </row>
    <row r="49" spans="1:37" s="155" customFormat="1" ht="30.75" customHeight="1" x14ac:dyDescent="0.2">
      <c r="A49" s="804">
        <f>+Datos!A117</f>
        <v>4</v>
      </c>
      <c r="B49" s="805"/>
      <c r="C49" s="816">
        <f>+Datos!B117</f>
        <v>4</v>
      </c>
      <c r="D49" s="816"/>
      <c r="E49" s="816"/>
      <c r="F49" s="816" t="str">
        <f>+Datos!C117</f>
        <v>UNIDAD</v>
      </c>
      <c r="G49" s="816"/>
      <c r="H49" s="816"/>
      <c r="I49" s="816"/>
      <c r="J49" s="816"/>
      <c r="K49" s="841" t="str">
        <f>+Datos!D117</f>
        <v>ROSAS</v>
      </c>
      <c r="L49" s="841"/>
      <c r="M49" s="841"/>
      <c r="N49" s="841"/>
      <c r="O49" s="841"/>
      <c r="P49" s="841"/>
      <c r="Q49" s="841"/>
      <c r="R49" s="841"/>
      <c r="S49" s="841"/>
      <c r="T49" s="841"/>
      <c r="U49" s="841"/>
      <c r="V49" s="841"/>
      <c r="W49" s="841"/>
      <c r="X49" s="841"/>
      <c r="Y49" s="841"/>
      <c r="Z49" s="841"/>
      <c r="AA49" s="1040">
        <v>10000</v>
      </c>
      <c r="AB49" s="1041"/>
      <c r="AC49" s="1041"/>
      <c r="AD49" s="1041"/>
      <c r="AE49" s="1042"/>
      <c r="AF49" s="1040">
        <v>200000</v>
      </c>
      <c r="AG49" s="1041"/>
      <c r="AH49" s="1041"/>
      <c r="AI49" s="1041"/>
      <c r="AJ49" s="1042"/>
      <c r="AK49" s="154"/>
    </row>
    <row r="50" spans="1:37" s="155" customFormat="1" ht="26.25" customHeight="1" x14ac:dyDescent="0.2">
      <c r="A50" s="804">
        <f>+Datos!A118</f>
        <v>5</v>
      </c>
      <c r="B50" s="805"/>
      <c r="C50" s="816">
        <f>+Datos!B118</f>
        <v>1</v>
      </c>
      <c r="D50" s="816"/>
      <c r="E50" s="816"/>
      <c r="F50" s="816" t="str">
        <f>+Datos!C118</f>
        <v>KIT</v>
      </c>
      <c r="G50" s="816"/>
      <c r="H50" s="816"/>
      <c r="I50" s="816"/>
      <c r="J50" s="816"/>
      <c r="K50" s="841" t="str">
        <f>+Datos!D118</f>
        <v>HERRAMIENTAS</v>
      </c>
      <c r="L50" s="841"/>
      <c r="M50" s="841"/>
      <c r="N50" s="841"/>
      <c r="O50" s="841"/>
      <c r="P50" s="841"/>
      <c r="Q50" s="841"/>
      <c r="R50" s="841"/>
      <c r="S50" s="841"/>
      <c r="T50" s="841"/>
      <c r="U50" s="841"/>
      <c r="V50" s="841"/>
      <c r="W50" s="841"/>
      <c r="X50" s="841"/>
      <c r="Y50" s="841"/>
      <c r="Z50" s="841"/>
      <c r="AA50" s="1040">
        <v>5000</v>
      </c>
      <c r="AB50" s="1041"/>
      <c r="AC50" s="1041"/>
      <c r="AD50" s="1041"/>
      <c r="AE50" s="1042"/>
      <c r="AF50" s="1040">
        <v>40000</v>
      </c>
      <c r="AG50" s="1041"/>
      <c r="AH50" s="1041"/>
      <c r="AI50" s="1041"/>
      <c r="AJ50" s="1042"/>
      <c r="AK50" s="154"/>
    </row>
    <row r="51" spans="1:37" s="155" customFormat="1" ht="33" customHeight="1" x14ac:dyDescent="0.2">
      <c r="A51" s="804">
        <f>+Datos!A119</f>
        <v>6</v>
      </c>
      <c r="B51" s="805"/>
      <c r="C51" s="816">
        <f>+Datos!B119</f>
        <v>2</v>
      </c>
      <c r="D51" s="816"/>
      <c r="E51" s="816"/>
      <c r="F51" s="816" t="str">
        <f>+Datos!C119</f>
        <v>UNIDAD</v>
      </c>
      <c r="G51" s="816"/>
      <c r="H51" s="816"/>
      <c r="I51" s="816"/>
      <c r="J51" s="816"/>
      <c r="K51" s="841" t="str">
        <f>+Datos!D119</f>
        <v>BAILARINA</v>
      </c>
      <c r="L51" s="841"/>
      <c r="M51" s="841"/>
      <c r="N51" s="841"/>
      <c r="O51" s="841"/>
      <c r="P51" s="841"/>
      <c r="Q51" s="841"/>
      <c r="R51" s="841"/>
      <c r="S51" s="841"/>
      <c r="T51" s="841"/>
      <c r="U51" s="841"/>
      <c r="V51" s="841"/>
      <c r="W51" s="841"/>
      <c r="X51" s="841"/>
      <c r="Y51" s="841"/>
      <c r="Z51" s="841"/>
      <c r="AA51" s="1040">
        <v>6000</v>
      </c>
      <c r="AB51" s="1041"/>
      <c r="AC51" s="1041"/>
      <c r="AD51" s="1041"/>
      <c r="AE51" s="1042"/>
      <c r="AF51" s="1040">
        <v>30000</v>
      </c>
      <c r="AG51" s="1041"/>
      <c r="AH51" s="1041"/>
      <c r="AI51" s="1041"/>
      <c r="AJ51" s="1042"/>
      <c r="AK51" s="154"/>
    </row>
    <row r="52" spans="1:37" s="155" customFormat="1" ht="37.5" customHeight="1" x14ac:dyDescent="0.2">
      <c r="A52" s="804">
        <f>+Datos!A120</f>
        <v>7</v>
      </c>
      <c r="B52" s="805"/>
      <c r="C52" s="816">
        <f>+Datos!B120</f>
        <v>3</v>
      </c>
      <c r="D52" s="816"/>
      <c r="E52" s="816"/>
      <c r="F52" s="816" t="str">
        <f>+Datos!C120</f>
        <v>UNIDAD</v>
      </c>
      <c r="G52" s="816"/>
      <c r="H52" s="816"/>
      <c r="I52" s="816"/>
      <c r="J52" s="816"/>
      <c r="K52" s="841" t="str">
        <f>+Datos!D120</f>
        <v>MATERA DE BARRO</v>
      </c>
      <c r="L52" s="841"/>
      <c r="M52" s="841"/>
      <c r="N52" s="841"/>
      <c r="O52" s="841"/>
      <c r="P52" s="841"/>
      <c r="Q52" s="841"/>
      <c r="R52" s="841"/>
      <c r="S52" s="841"/>
      <c r="T52" s="841"/>
      <c r="U52" s="841"/>
      <c r="V52" s="841"/>
      <c r="W52" s="841"/>
      <c r="X52" s="841"/>
      <c r="Y52" s="841"/>
      <c r="Z52" s="841"/>
      <c r="AA52" s="1040">
        <v>50000</v>
      </c>
      <c r="AB52" s="1041"/>
      <c r="AC52" s="1041"/>
      <c r="AD52" s="1041"/>
      <c r="AE52" s="1042"/>
      <c r="AF52" s="1040">
        <v>300000</v>
      </c>
      <c r="AG52" s="1041"/>
      <c r="AH52" s="1041"/>
      <c r="AI52" s="1041"/>
      <c r="AJ52" s="1042"/>
      <c r="AK52" s="154"/>
    </row>
    <row r="53" spans="1:37" s="155" customFormat="1" ht="36.75" customHeight="1" x14ac:dyDescent="0.2">
      <c r="A53" s="804">
        <f>+Datos!A121</f>
        <v>8</v>
      </c>
      <c r="B53" s="805"/>
      <c r="C53" s="816">
        <f>+Datos!B121</f>
        <v>1</v>
      </c>
      <c r="D53" s="816"/>
      <c r="E53" s="816"/>
      <c r="F53" s="816" t="str">
        <f>+Datos!C121</f>
        <v>UNIDAD</v>
      </c>
      <c r="G53" s="816"/>
      <c r="H53" s="816"/>
      <c r="I53" s="816"/>
      <c r="J53" s="816"/>
      <c r="K53" s="841" t="str">
        <f>+Datos!D121</f>
        <v>MATERA DE BARRO</v>
      </c>
      <c r="L53" s="841"/>
      <c r="M53" s="841"/>
      <c r="N53" s="841"/>
      <c r="O53" s="841"/>
      <c r="P53" s="841"/>
      <c r="Q53" s="841"/>
      <c r="R53" s="841"/>
      <c r="S53" s="841"/>
      <c r="T53" s="841"/>
      <c r="U53" s="841"/>
      <c r="V53" s="841"/>
      <c r="W53" s="841"/>
      <c r="X53" s="841"/>
      <c r="Y53" s="841"/>
      <c r="Z53" s="841"/>
      <c r="AA53" s="1040">
        <v>54000</v>
      </c>
      <c r="AB53" s="1041"/>
      <c r="AC53" s="1041"/>
      <c r="AD53" s="1041"/>
      <c r="AE53" s="1042"/>
      <c r="AF53" s="1040">
        <v>270000</v>
      </c>
      <c r="AG53" s="1041"/>
      <c r="AH53" s="1041"/>
      <c r="AI53" s="1041"/>
      <c r="AJ53" s="1042"/>
      <c r="AK53" s="154"/>
    </row>
    <row r="54" spans="1:37" s="155" customFormat="1" ht="26.25" customHeight="1" x14ac:dyDescent="0.2">
      <c r="A54" s="804">
        <f>+Datos!A122</f>
        <v>9</v>
      </c>
      <c r="B54" s="805"/>
      <c r="C54" s="816">
        <f>+Datos!B122</f>
        <v>3</v>
      </c>
      <c r="D54" s="816"/>
      <c r="E54" s="816"/>
      <c r="F54" s="816" t="str">
        <f>+Datos!C122</f>
        <v>UNIDAD</v>
      </c>
      <c r="G54" s="816"/>
      <c r="H54" s="816"/>
      <c r="I54" s="816"/>
      <c r="J54" s="816"/>
      <c r="K54" s="841" t="str">
        <f>+Datos!D122</f>
        <v>MATERA PLASTICA</v>
      </c>
      <c r="L54" s="841"/>
      <c r="M54" s="841"/>
      <c r="N54" s="841"/>
      <c r="O54" s="841"/>
      <c r="P54" s="841"/>
      <c r="Q54" s="841"/>
      <c r="R54" s="841"/>
      <c r="S54" s="841"/>
      <c r="T54" s="841"/>
      <c r="U54" s="841"/>
      <c r="V54" s="841"/>
      <c r="W54" s="841"/>
      <c r="X54" s="841"/>
      <c r="Y54" s="841"/>
      <c r="Z54" s="841"/>
      <c r="AA54" s="1040">
        <v>9000</v>
      </c>
      <c r="AB54" s="1041"/>
      <c r="AC54" s="1041"/>
      <c r="AD54" s="1041"/>
      <c r="AE54" s="1042"/>
      <c r="AF54" s="1040">
        <v>45000</v>
      </c>
      <c r="AG54" s="1041"/>
      <c r="AH54" s="1041"/>
      <c r="AI54" s="1041"/>
      <c r="AJ54" s="1042"/>
      <c r="AK54" s="154"/>
    </row>
    <row r="55" spans="1:37" s="155" customFormat="1" ht="44.25" customHeight="1" x14ac:dyDescent="0.2">
      <c r="A55" s="804">
        <f>+Datos!A123</f>
        <v>10</v>
      </c>
      <c r="B55" s="805"/>
      <c r="C55" s="816">
        <f>+Datos!B123</f>
        <v>2</v>
      </c>
      <c r="D55" s="816"/>
      <c r="E55" s="816"/>
      <c r="F55" s="816" t="str">
        <f>+Datos!C123</f>
        <v>UNIDAD</v>
      </c>
      <c r="G55" s="816"/>
      <c r="H55" s="816"/>
      <c r="I55" s="816"/>
      <c r="J55" s="816"/>
      <c r="K55" s="841" t="str">
        <f>+Datos!D123</f>
        <v xml:space="preserve">CROTO </v>
      </c>
      <c r="L55" s="841"/>
      <c r="M55" s="841"/>
      <c r="N55" s="841"/>
      <c r="O55" s="841"/>
      <c r="P55" s="841"/>
      <c r="Q55" s="841"/>
      <c r="R55" s="841"/>
      <c r="S55" s="841"/>
      <c r="T55" s="841"/>
      <c r="U55" s="841"/>
      <c r="V55" s="841"/>
      <c r="W55" s="841"/>
      <c r="X55" s="841"/>
      <c r="Y55" s="841"/>
      <c r="Z55" s="841"/>
      <c r="AA55" s="1040">
        <v>18000</v>
      </c>
      <c r="AB55" s="1041"/>
      <c r="AC55" s="1041"/>
      <c r="AD55" s="1041"/>
      <c r="AE55" s="1042"/>
      <c r="AF55" s="1040">
        <v>90000</v>
      </c>
      <c r="AG55" s="1041"/>
      <c r="AH55" s="1041"/>
      <c r="AI55" s="1041"/>
      <c r="AJ55" s="1042"/>
      <c r="AK55" s="154"/>
    </row>
    <row r="56" spans="1:37" s="155" customFormat="1" ht="24" customHeight="1" x14ac:dyDescent="0.2">
      <c r="A56" s="804">
        <f>+Datos!A124</f>
        <v>11</v>
      </c>
      <c r="B56" s="805"/>
      <c r="C56" s="816">
        <f>+Datos!B124</f>
        <v>2</v>
      </c>
      <c r="D56" s="816"/>
      <c r="E56" s="816"/>
      <c r="F56" s="816" t="str">
        <f>+Datos!C124</f>
        <v>UNIDAD</v>
      </c>
      <c r="G56" s="816"/>
      <c r="H56" s="816"/>
      <c r="I56" s="816"/>
      <c r="J56" s="816"/>
      <c r="K56" s="841" t="str">
        <f>+Datos!D124</f>
        <v>MIAMI MATIZADO</v>
      </c>
      <c r="L56" s="841"/>
      <c r="M56" s="841"/>
      <c r="N56" s="841"/>
      <c r="O56" s="841"/>
      <c r="P56" s="841"/>
      <c r="Q56" s="841"/>
      <c r="R56" s="841"/>
      <c r="S56" s="841"/>
      <c r="T56" s="841"/>
      <c r="U56" s="841"/>
      <c r="V56" s="841"/>
      <c r="W56" s="841"/>
      <c r="X56" s="841"/>
      <c r="Y56" s="841"/>
      <c r="Z56" s="841"/>
      <c r="AA56" s="1040">
        <v>12000</v>
      </c>
      <c r="AB56" s="1041"/>
      <c r="AC56" s="1041"/>
      <c r="AD56" s="1041"/>
      <c r="AE56" s="1042"/>
      <c r="AF56" s="1040">
        <v>60000</v>
      </c>
      <c r="AG56" s="1041"/>
      <c r="AH56" s="1041"/>
      <c r="AI56" s="1041"/>
      <c r="AJ56" s="1042"/>
      <c r="AK56" s="154"/>
    </row>
    <row r="57" spans="1:37" s="155" customFormat="1" ht="41.25" hidden="1" customHeight="1" x14ac:dyDescent="0.2">
      <c r="A57" s="804">
        <f>+Datos!A125</f>
        <v>12</v>
      </c>
      <c r="B57" s="805"/>
      <c r="C57" s="816">
        <f>+Datos!B125</f>
        <v>2</v>
      </c>
      <c r="D57" s="816"/>
      <c r="E57" s="816"/>
      <c r="F57" s="816" t="str">
        <f>+Datos!C125</f>
        <v>UNIDAD</v>
      </c>
      <c r="G57" s="816"/>
      <c r="H57" s="816"/>
      <c r="I57" s="816"/>
      <c r="J57" s="816"/>
      <c r="K57" s="841" t="str">
        <f>+Datos!D125</f>
        <v>BROMELIA</v>
      </c>
      <c r="L57" s="841"/>
      <c r="M57" s="841"/>
      <c r="N57" s="841"/>
      <c r="O57" s="841"/>
      <c r="P57" s="841"/>
      <c r="Q57" s="841"/>
      <c r="R57" s="841"/>
      <c r="S57" s="841"/>
      <c r="T57" s="841"/>
      <c r="U57" s="841"/>
      <c r="V57" s="841"/>
      <c r="W57" s="841"/>
      <c r="X57" s="841"/>
      <c r="Y57" s="841"/>
      <c r="Z57" s="841"/>
      <c r="AA57" s="1040">
        <v>18500</v>
      </c>
      <c r="AB57" s="1041"/>
      <c r="AC57" s="1041"/>
      <c r="AD57" s="1041"/>
      <c r="AE57" s="1042"/>
      <c r="AF57" s="1040">
        <v>185000</v>
      </c>
      <c r="AG57" s="1041"/>
      <c r="AH57" s="1041"/>
      <c r="AI57" s="1041"/>
      <c r="AJ57" s="1042"/>
      <c r="AK57" s="154"/>
    </row>
    <row r="58" spans="1:37" s="155" customFormat="1" ht="40.5" hidden="1" customHeight="1" x14ac:dyDescent="0.2">
      <c r="A58" s="804">
        <f>+Datos!A126</f>
        <v>13</v>
      </c>
      <c r="B58" s="805"/>
      <c r="C58" s="816">
        <f>+Datos!B126</f>
        <v>1</v>
      </c>
      <c r="D58" s="816"/>
      <c r="E58" s="816"/>
      <c r="F58" s="816">
        <f>+Datos!C126</f>
        <v>0</v>
      </c>
      <c r="G58" s="816"/>
      <c r="H58" s="816"/>
      <c r="I58" s="816"/>
      <c r="J58" s="816"/>
      <c r="K58" s="841" t="str">
        <f>+Datos!D126</f>
        <v>TRANSPORTE</v>
      </c>
      <c r="L58" s="841"/>
      <c r="M58" s="841"/>
      <c r="N58" s="841"/>
      <c r="O58" s="841"/>
      <c r="P58" s="841"/>
      <c r="Q58" s="841"/>
      <c r="R58" s="841"/>
      <c r="S58" s="841"/>
      <c r="T58" s="841"/>
      <c r="U58" s="841"/>
      <c r="V58" s="841"/>
      <c r="W58" s="841"/>
      <c r="X58" s="841"/>
      <c r="Y58" s="841"/>
      <c r="Z58" s="841"/>
      <c r="AA58" s="1040">
        <f>+Datos!E126</f>
        <v>0</v>
      </c>
      <c r="AB58" s="1041"/>
      <c r="AC58" s="1041"/>
      <c r="AD58" s="1041"/>
      <c r="AE58" s="1042"/>
      <c r="AF58" s="1040">
        <f>+Datos!F126</f>
        <v>0</v>
      </c>
      <c r="AG58" s="1041"/>
      <c r="AH58" s="1041"/>
      <c r="AI58" s="1041"/>
      <c r="AJ58" s="1042"/>
      <c r="AK58" s="154"/>
    </row>
    <row r="59" spans="1:37" s="155" customFormat="1" ht="42" hidden="1" customHeight="1" x14ac:dyDescent="0.2">
      <c r="A59" s="804">
        <f>+Datos!A127</f>
        <v>14</v>
      </c>
      <c r="B59" s="805"/>
      <c r="C59" s="816">
        <f>+Datos!B127</f>
        <v>13</v>
      </c>
      <c r="D59" s="816"/>
      <c r="E59" s="816"/>
      <c r="F59" s="816" t="str">
        <f>+Datos!C127</f>
        <v>docena</v>
      </c>
      <c r="G59" s="816"/>
      <c r="H59" s="816"/>
      <c r="I59" s="816"/>
      <c r="J59" s="816"/>
      <c r="K59" s="841" t="str">
        <f>+Datos!D127</f>
        <v>Esponjilla de brillo X 12</v>
      </c>
      <c r="L59" s="841"/>
      <c r="M59" s="841"/>
      <c r="N59" s="841"/>
      <c r="O59" s="841"/>
      <c r="P59" s="841"/>
      <c r="Q59" s="841"/>
      <c r="R59" s="841"/>
      <c r="S59" s="841"/>
      <c r="T59" s="841"/>
      <c r="U59" s="841"/>
      <c r="V59" s="841"/>
      <c r="W59" s="841"/>
      <c r="X59" s="841"/>
      <c r="Y59" s="841"/>
      <c r="Z59" s="841"/>
      <c r="AA59" s="1040">
        <f>+Datos!E127</f>
        <v>3900</v>
      </c>
      <c r="AB59" s="1041"/>
      <c r="AC59" s="1041"/>
      <c r="AD59" s="1041"/>
      <c r="AE59" s="1042"/>
      <c r="AF59" s="1040">
        <f>+Datos!F127</f>
        <v>50700</v>
      </c>
      <c r="AG59" s="1041"/>
      <c r="AH59" s="1041"/>
      <c r="AI59" s="1041"/>
      <c r="AJ59" s="1042"/>
      <c r="AK59" s="154"/>
    </row>
    <row r="60" spans="1:37" s="155" customFormat="1" ht="16.5" hidden="1" x14ac:dyDescent="0.2">
      <c r="A60" s="804">
        <f>+Datos!A128</f>
        <v>15</v>
      </c>
      <c r="B60" s="805"/>
      <c r="C60" s="816">
        <f>+Datos!B128</f>
        <v>10</v>
      </c>
      <c r="D60" s="816"/>
      <c r="E60" s="816"/>
      <c r="F60" s="816" t="str">
        <f>+Datos!C128</f>
        <v>docena</v>
      </c>
      <c r="G60" s="816"/>
      <c r="H60" s="816"/>
      <c r="I60" s="816"/>
      <c r="J60" s="816"/>
      <c r="K60" s="841" t="str">
        <f>+Datos!D128</f>
        <v>Esponja  x docena</v>
      </c>
      <c r="L60" s="841"/>
      <c r="M60" s="841"/>
      <c r="N60" s="841"/>
      <c r="O60" s="841"/>
      <c r="P60" s="841"/>
      <c r="Q60" s="841"/>
      <c r="R60" s="841"/>
      <c r="S60" s="841"/>
      <c r="T60" s="841"/>
      <c r="U60" s="841"/>
      <c r="V60" s="841"/>
      <c r="W60" s="841"/>
      <c r="X60" s="841"/>
      <c r="Y60" s="841"/>
      <c r="Z60" s="841"/>
      <c r="AA60" s="1040">
        <f>+Datos!E128</f>
        <v>13500</v>
      </c>
      <c r="AB60" s="1041"/>
      <c r="AC60" s="1041"/>
      <c r="AD60" s="1041"/>
      <c r="AE60" s="1042"/>
      <c r="AF60" s="1040">
        <f>+Datos!F128</f>
        <v>135000</v>
      </c>
      <c r="AG60" s="1041"/>
      <c r="AH60" s="1041"/>
      <c r="AI60" s="1041"/>
      <c r="AJ60" s="1042"/>
      <c r="AK60" s="154"/>
    </row>
    <row r="61" spans="1:37" s="155" customFormat="1" ht="16.5" hidden="1" x14ac:dyDescent="0.2">
      <c r="A61" s="804">
        <f>+Datos!A129</f>
        <v>16</v>
      </c>
      <c r="B61" s="805"/>
      <c r="C61" s="816">
        <f>+Datos!B129</f>
        <v>4</v>
      </c>
      <c r="D61" s="816"/>
      <c r="E61" s="816"/>
      <c r="F61" s="816" t="str">
        <f>+Datos!C129</f>
        <v>lts</v>
      </c>
      <c r="G61" s="816"/>
      <c r="H61" s="816"/>
      <c r="I61" s="816"/>
      <c r="J61" s="816"/>
      <c r="K61" s="841" t="str">
        <f>+Datos!D129</f>
        <v>Limpia vidrios x 20 litros</v>
      </c>
      <c r="L61" s="841"/>
      <c r="M61" s="841"/>
      <c r="N61" s="841"/>
      <c r="O61" s="841"/>
      <c r="P61" s="841"/>
      <c r="Q61" s="841"/>
      <c r="R61" s="841"/>
      <c r="S61" s="841"/>
      <c r="T61" s="841"/>
      <c r="U61" s="841"/>
      <c r="V61" s="841"/>
      <c r="W61" s="841"/>
      <c r="X61" s="841"/>
      <c r="Y61" s="841"/>
      <c r="Z61" s="841"/>
      <c r="AA61" s="1040">
        <f>+Datos!E129</f>
        <v>89000</v>
      </c>
      <c r="AB61" s="1041"/>
      <c r="AC61" s="1041"/>
      <c r="AD61" s="1041"/>
      <c r="AE61" s="1042"/>
      <c r="AF61" s="1040">
        <f>+Datos!F129</f>
        <v>356000</v>
      </c>
      <c r="AG61" s="1041"/>
      <c r="AH61" s="1041"/>
      <c r="AI61" s="1041"/>
      <c r="AJ61" s="1042"/>
      <c r="AK61" s="154"/>
    </row>
    <row r="62" spans="1:37" s="155" customFormat="1" ht="16.5" hidden="1" x14ac:dyDescent="0.2">
      <c r="A62" s="804">
        <f>+Datos!A130</f>
        <v>17</v>
      </c>
      <c r="B62" s="805"/>
      <c r="C62" s="816">
        <f>+Datos!B130</f>
        <v>5</v>
      </c>
      <c r="D62" s="816"/>
      <c r="E62" s="816"/>
      <c r="F62" s="816" t="str">
        <f>+Datos!C130</f>
        <v>caja</v>
      </c>
      <c r="G62" s="816"/>
      <c r="H62" s="816"/>
      <c r="I62" s="816"/>
      <c r="J62" s="816"/>
      <c r="K62" s="841" t="str">
        <f>+Datos!D130</f>
        <v>Jabon lavaplatos  x caja de 12 unidades x 950 gr.</v>
      </c>
      <c r="L62" s="841"/>
      <c r="M62" s="841"/>
      <c r="N62" s="841"/>
      <c r="O62" s="841"/>
      <c r="P62" s="841"/>
      <c r="Q62" s="841"/>
      <c r="R62" s="841"/>
      <c r="S62" s="841"/>
      <c r="T62" s="841"/>
      <c r="U62" s="841"/>
      <c r="V62" s="841"/>
      <c r="W62" s="841"/>
      <c r="X62" s="841"/>
      <c r="Y62" s="841"/>
      <c r="Z62" s="841"/>
      <c r="AA62" s="1040">
        <f>+Datos!E130</f>
        <v>147500</v>
      </c>
      <c r="AB62" s="1041"/>
      <c r="AC62" s="1041"/>
      <c r="AD62" s="1041"/>
      <c r="AE62" s="1042"/>
      <c r="AF62" s="1040">
        <f>+Datos!F130</f>
        <v>737500</v>
      </c>
      <c r="AG62" s="1041"/>
      <c r="AH62" s="1041"/>
      <c r="AI62" s="1041"/>
      <c r="AJ62" s="1042"/>
      <c r="AK62" s="154"/>
    </row>
    <row r="63" spans="1:37" s="155" customFormat="1" ht="16.5" hidden="1" x14ac:dyDescent="0.2">
      <c r="A63" s="804">
        <f>+Datos!A131</f>
        <v>18</v>
      </c>
      <c r="B63" s="805"/>
      <c r="C63" s="816">
        <f>+Datos!B131</f>
        <v>36</v>
      </c>
      <c r="D63" s="816"/>
      <c r="E63" s="816"/>
      <c r="F63" s="816" t="str">
        <f>+Datos!C131</f>
        <v>ml</v>
      </c>
      <c r="G63" s="816"/>
      <c r="H63" s="816"/>
      <c r="I63" s="816"/>
      <c r="J63" s="816"/>
      <c r="K63" s="841" t="str">
        <f>+Datos!D131</f>
        <v>Ambientador en aerosol grande x 400 ml</v>
      </c>
      <c r="L63" s="841"/>
      <c r="M63" s="841"/>
      <c r="N63" s="841"/>
      <c r="O63" s="841"/>
      <c r="P63" s="841"/>
      <c r="Q63" s="841"/>
      <c r="R63" s="841"/>
      <c r="S63" s="841"/>
      <c r="T63" s="841"/>
      <c r="U63" s="841"/>
      <c r="V63" s="841"/>
      <c r="W63" s="841"/>
      <c r="X63" s="841"/>
      <c r="Y63" s="841"/>
      <c r="Z63" s="841"/>
      <c r="AA63" s="1040">
        <f>+Datos!E131</f>
        <v>13600</v>
      </c>
      <c r="AB63" s="1041"/>
      <c r="AC63" s="1041"/>
      <c r="AD63" s="1041"/>
      <c r="AE63" s="1042"/>
      <c r="AF63" s="1040">
        <f>+Datos!F131</f>
        <v>489600</v>
      </c>
      <c r="AG63" s="1041"/>
      <c r="AH63" s="1041"/>
      <c r="AI63" s="1041"/>
      <c r="AJ63" s="1042"/>
      <c r="AK63" s="154"/>
    </row>
    <row r="64" spans="1:37" s="155" customFormat="1" ht="16.5" hidden="1" x14ac:dyDescent="0.2">
      <c r="A64" s="804">
        <f>+Datos!A132</f>
        <v>19</v>
      </c>
      <c r="B64" s="805"/>
      <c r="C64" s="816">
        <f>+Datos!B132</f>
        <v>4</v>
      </c>
      <c r="D64" s="816"/>
      <c r="E64" s="816"/>
      <c r="F64" s="816" t="str">
        <f>+Datos!C132</f>
        <v>lts</v>
      </c>
      <c r="G64" s="816"/>
      <c r="H64" s="816"/>
      <c r="I64" s="816"/>
      <c r="J64" s="816"/>
      <c r="K64" s="841" t="str">
        <f>+Datos!D132</f>
        <v>Gel antibacterial x 20 litros</v>
      </c>
      <c r="L64" s="841"/>
      <c r="M64" s="841"/>
      <c r="N64" s="841"/>
      <c r="O64" s="841"/>
      <c r="P64" s="841"/>
      <c r="Q64" s="841"/>
      <c r="R64" s="841"/>
      <c r="S64" s="841"/>
      <c r="T64" s="841"/>
      <c r="U64" s="841"/>
      <c r="V64" s="841"/>
      <c r="W64" s="841"/>
      <c r="X64" s="841"/>
      <c r="Y64" s="841"/>
      <c r="Z64" s="841"/>
      <c r="AA64" s="1040">
        <f>+Datos!E132</f>
        <v>169000</v>
      </c>
      <c r="AB64" s="1041"/>
      <c r="AC64" s="1041"/>
      <c r="AD64" s="1041"/>
      <c r="AE64" s="1042"/>
      <c r="AF64" s="1040">
        <f>+Datos!F132</f>
        <v>676000</v>
      </c>
      <c r="AG64" s="1041"/>
      <c r="AH64" s="1041"/>
      <c r="AI64" s="1041"/>
      <c r="AJ64" s="1042"/>
      <c r="AK64" s="154"/>
    </row>
    <row r="65" spans="1:37" s="155" customFormat="1" ht="16.5" hidden="1" x14ac:dyDescent="0.2">
      <c r="A65" s="804">
        <f>+Datos!A133</f>
        <v>20</v>
      </c>
      <c r="B65" s="805"/>
      <c r="C65" s="816">
        <f>+Datos!B133</f>
        <v>4</v>
      </c>
      <c r="D65" s="816"/>
      <c r="E65" s="816"/>
      <c r="F65" s="816" t="str">
        <f>+Datos!C133</f>
        <v>caja</v>
      </c>
      <c r="G65" s="816"/>
      <c r="H65" s="816"/>
      <c r="I65" s="816"/>
      <c r="J65" s="816"/>
      <c r="K65" s="841" t="str">
        <f>+Datos!D133</f>
        <v>Detergente  X caja de 24 unidades de 500
gr.</v>
      </c>
      <c r="L65" s="841"/>
      <c r="M65" s="841"/>
      <c r="N65" s="841"/>
      <c r="O65" s="841"/>
      <c r="P65" s="841"/>
      <c r="Q65" s="841"/>
      <c r="R65" s="841"/>
      <c r="S65" s="841"/>
      <c r="T65" s="841"/>
      <c r="U65" s="841"/>
      <c r="V65" s="841"/>
      <c r="W65" s="841"/>
      <c r="X65" s="841"/>
      <c r="Y65" s="841"/>
      <c r="Z65" s="841"/>
      <c r="AA65" s="1040">
        <f>+Datos!E133</f>
        <v>135000</v>
      </c>
      <c r="AB65" s="1041"/>
      <c r="AC65" s="1041"/>
      <c r="AD65" s="1041"/>
      <c r="AE65" s="1042"/>
      <c r="AF65" s="1040">
        <f>+Datos!F133</f>
        <v>540000</v>
      </c>
      <c r="AG65" s="1041"/>
      <c r="AH65" s="1041"/>
      <c r="AI65" s="1041"/>
      <c r="AJ65" s="1042"/>
      <c r="AK65" s="154"/>
    </row>
    <row r="66" spans="1:37" s="155" customFormat="1" ht="16.5" hidden="1" x14ac:dyDescent="0.2">
      <c r="A66" s="804">
        <f>+Datos!A134</f>
        <v>21</v>
      </c>
      <c r="B66" s="805"/>
      <c r="C66" s="816">
        <f>+Datos!B134</f>
        <v>40</v>
      </c>
      <c r="D66" s="816"/>
      <c r="E66" s="816"/>
      <c r="F66" s="816" t="str">
        <f>+Datos!C134</f>
        <v>lts</v>
      </c>
      <c r="G66" s="816"/>
      <c r="H66" s="816"/>
      <c r="I66" s="816"/>
      <c r="J66" s="816"/>
      <c r="K66" s="841" t="str">
        <f>+Datos!D134</f>
        <v>Balde de 10 litros</v>
      </c>
      <c r="L66" s="841"/>
      <c r="M66" s="841"/>
      <c r="N66" s="841"/>
      <c r="O66" s="841"/>
      <c r="P66" s="841"/>
      <c r="Q66" s="841"/>
      <c r="R66" s="841"/>
      <c r="S66" s="841"/>
      <c r="T66" s="841"/>
      <c r="U66" s="841"/>
      <c r="V66" s="841"/>
      <c r="W66" s="841"/>
      <c r="X66" s="841"/>
      <c r="Y66" s="841"/>
      <c r="Z66" s="841"/>
      <c r="AA66" s="1040">
        <f>+Datos!E134</f>
        <v>9800</v>
      </c>
      <c r="AB66" s="1041"/>
      <c r="AC66" s="1041"/>
      <c r="AD66" s="1041"/>
      <c r="AE66" s="1042"/>
      <c r="AF66" s="1040">
        <f>+Datos!F134</f>
        <v>392000</v>
      </c>
      <c r="AG66" s="1041"/>
      <c r="AH66" s="1041"/>
      <c r="AI66" s="1041"/>
      <c r="AJ66" s="1042"/>
      <c r="AK66" s="154"/>
    </row>
    <row r="67" spans="1:37" s="155" customFormat="1" ht="16.5" hidden="1" x14ac:dyDescent="0.2">
      <c r="A67" s="804">
        <f>+Datos!A135</f>
        <v>22</v>
      </c>
      <c r="B67" s="805"/>
      <c r="C67" s="816">
        <f>+Datos!B135</f>
        <v>0</v>
      </c>
      <c r="D67" s="816"/>
      <c r="E67" s="816"/>
      <c r="F67" s="816">
        <f>+Datos!C135</f>
        <v>0</v>
      </c>
      <c r="G67" s="816"/>
      <c r="H67" s="816"/>
      <c r="I67" s="816"/>
      <c r="J67" s="816"/>
      <c r="K67" s="841">
        <f>+Datos!D135</f>
        <v>0</v>
      </c>
      <c r="L67" s="841"/>
      <c r="M67" s="841"/>
      <c r="N67" s="841"/>
      <c r="O67" s="841"/>
      <c r="P67" s="841"/>
      <c r="Q67" s="841"/>
      <c r="R67" s="841"/>
      <c r="S67" s="841"/>
      <c r="T67" s="841"/>
      <c r="U67" s="841"/>
      <c r="V67" s="841"/>
      <c r="W67" s="841"/>
      <c r="X67" s="841"/>
      <c r="Y67" s="841"/>
      <c r="Z67" s="841"/>
      <c r="AA67" s="1040">
        <f>+Datos!E135</f>
        <v>0</v>
      </c>
      <c r="AB67" s="1041"/>
      <c r="AC67" s="1041"/>
      <c r="AD67" s="1041"/>
      <c r="AE67" s="1042"/>
      <c r="AF67" s="1040">
        <f>+Datos!F135</f>
        <v>0</v>
      </c>
      <c r="AG67" s="1041"/>
      <c r="AH67" s="1041"/>
      <c r="AI67" s="1041"/>
      <c r="AJ67" s="1042"/>
      <c r="AK67" s="154"/>
    </row>
    <row r="68" spans="1:37" s="155" customFormat="1" ht="16.5" hidden="1" x14ac:dyDescent="0.2">
      <c r="A68" s="804">
        <f>+Datos!A136</f>
        <v>12</v>
      </c>
      <c r="B68" s="805"/>
      <c r="C68" s="816">
        <f>+Datos!B136</f>
        <v>1</v>
      </c>
      <c r="D68" s="816"/>
      <c r="E68" s="816"/>
      <c r="F68" s="816" t="str">
        <f>+Datos!C136</f>
        <v>UNIDAD</v>
      </c>
      <c r="G68" s="816"/>
      <c r="H68" s="816"/>
      <c r="I68" s="816"/>
      <c r="J68" s="816"/>
      <c r="K68" s="841" t="str">
        <f>+Datos!D136</f>
        <v>HILO DE YUTE</v>
      </c>
      <c r="L68" s="841"/>
      <c r="M68" s="841"/>
      <c r="N68" s="841"/>
      <c r="O68" s="841"/>
      <c r="P68" s="841"/>
      <c r="Q68" s="841"/>
      <c r="R68" s="841"/>
      <c r="S68" s="841"/>
      <c r="T68" s="841"/>
      <c r="U68" s="841"/>
      <c r="V68" s="841"/>
      <c r="W68" s="841"/>
      <c r="X68" s="841"/>
      <c r="Y68" s="841"/>
      <c r="Z68" s="841"/>
      <c r="AA68" s="1040">
        <f>+Datos!E136</f>
        <v>45000</v>
      </c>
      <c r="AB68" s="1041"/>
      <c r="AC68" s="1041"/>
      <c r="AD68" s="1041"/>
      <c r="AE68" s="1042"/>
      <c r="AF68" s="1040">
        <f>+Datos!F136</f>
        <v>45000</v>
      </c>
      <c r="AG68" s="1041"/>
      <c r="AH68" s="1041"/>
      <c r="AI68" s="1041"/>
      <c r="AJ68" s="1042"/>
      <c r="AK68" s="154"/>
    </row>
    <row r="69" spans="1:37" s="155" customFormat="1" ht="16.5" hidden="1" x14ac:dyDescent="0.2">
      <c r="A69" s="804" t="e">
        <f>+Datos!#REF!</f>
        <v>#REF!</v>
      </c>
      <c r="B69" s="805"/>
      <c r="C69" s="816" t="e">
        <f>+Datos!#REF!</f>
        <v>#REF!</v>
      </c>
      <c r="D69" s="816"/>
      <c r="E69" s="816"/>
      <c r="F69" s="816" t="e">
        <f>+Datos!#REF!</f>
        <v>#REF!</v>
      </c>
      <c r="G69" s="816"/>
      <c r="H69" s="816"/>
      <c r="I69" s="816"/>
      <c r="J69" s="816"/>
      <c r="K69" s="841" t="e">
        <f>+Datos!#REF!</f>
        <v>#REF!</v>
      </c>
      <c r="L69" s="841"/>
      <c r="M69" s="841"/>
      <c r="N69" s="841"/>
      <c r="O69" s="841"/>
      <c r="P69" s="841"/>
      <c r="Q69" s="841"/>
      <c r="R69" s="841"/>
      <c r="S69" s="841"/>
      <c r="T69" s="841"/>
      <c r="U69" s="841"/>
      <c r="V69" s="841"/>
      <c r="W69" s="841"/>
      <c r="X69" s="841"/>
      <c r="Y69" s="841"/>
      <c r="Z69" s="841"/>
      <c r="AA69" s="1040" t="e">
        <f>+Datos!#REF!</f>
        <v>#REF!</v>
      </c>
      <c r="AB69" s="1041"/>
      <c r="AC69" s="1041"/>
      <c r="AD69" s="1041"/>
      <c r="AE69" s="1042"/>
      <c r="AF69" s="1040" t="e">
        <f>+Datos!#REF!</f>
        <v>#REF!</v>
      </c>
      <c r="AG69" s="1041"/>
      <c r="AH69" s="1041"/>
      <c r="AI69" s="1041"/>
      <c r="AJ69" s="1042"/>
      <c r="AK69" s="154"/>
    </row>
    <row r="70" spans="1:37" s="155" customFormat="1" ht="16.5" hidden="1" x14ac:dyDescent="0.2">
      <c r="A70" s="804" t="e">
        <f>+Datos!#REF!</f>
        <v>#REF!</v>
      </c>
      <c r="B70" s="805"/>
      <c r="C70" s="816" t="e">
        <f>+Datos!#REF!</f>
        <v>#REF!</v>
      </c>
      <c r="D70" s="816"/>
      <c r="E70" s="816"/>
      <c r="F70" s="816" t="e">
        <f>+Datos!#REF!</f>
        <v>#REF!</v>
      </c>
      <c r="G70" s="816"/>
      <c r="H70" s="816"/>
      <c r="I70" s="816"/>
      <c r="J70" s="816"/>
      <c r="K70" s="841" t="e">
        <f>+Datos!#REF!</f>
        <v>#REF!</v>
      </c>
      <c r="L70" s="841"/>
      <c r="M70" s="841"/>
      <c r="N70" s="841"/>
      <c r="O70" s="841"/>
      <c r="P70" s="841"/>
      <c r="Q70" s="841"/>
      <c r="R70" s="841"/>
      <c r="S70" s="841"/>
      <c r="T70" s="841"/>
      <c r="U70" s="841"/>
      <c r="V70" s="841"/>
      <c r="W70" s="841"/>
      <c r="X70" s="841"/>
      <c r="Y70" s="841"/>
      <c r="Z70" s="841"/>
      <c r="AA70" s="1040" t="e">
        <f>+Datos!#REF!</f>
        <v>#REF!</v>
      </c>
      <c r="AB70" s="1041"/>
      <c r="AC70" s="1041"/>
      <c r="AD70" s="1041"/>
      <c r="AE70" s="1042"/>
      <c r="AF70" s="1040" t="e">
        <f>+Datos!#REF!</f>
        <v>#REF!</v>
      </c>
      <c r="AG70" s="1041"/>
      <c r="AH70" s="1041"/>
      <c r="AI70" s="1041"/>
      <c r="AJ70" s="1042"/>
      <c r="AK70" s="154"/>
    </row>
    <row r="71" spans="1:37" s="155" customFormat="1" ht="16.5" hidden="1" x14ac:dyDescent="0.2">
      <c r="A71" s="804">
        <f>+Datos!A137</f>
        <v>13</v>
      </c>
      <c r="B71" s="805"/>
      <c r="C71" s="816" t="e">
        <f>+Datos!#REF!</f>
        <v>#REF!</v>
      </c>
      <c r="D71" s="816"/>
      <c r="E71" s="816"/>
      <c r="F71" s="816" t="e">
        <f>+Datos!#REF!</f>
        <v>#REF!</v>
      </c>
      <c r="G71" s="816"/>
      <c r="H71" s="816"/>
      <c r="I71" s="816"/>
      <c r="J71" s="816"/>
      <c r="K71" s="841" t="e">
        <f>+Datos!#REF!</f>
        <v>#REF!</v>
      </c>
      <c r="L71" s="841"/>
      <c r="M71" s="841"/>
      <c r="N71" s="841"/>
      <c r="O71" s="841"/>
      <c r="P71" s="841"/>
      <c r="Q71" s="841"/>
      <c r="R71" s="841"/>
      <c r="S71" s="841"/>
      <c r="T71" s="841"/>
      <c r="U71" s="841"/>
      <c r="V71" s="841"/>
      <c r="W71" s="841"/>
      <c r="X71" s="841"/>
      <c r="Y71" s="841"/>
      <c r="Z71" s="841"/>
      <c r="AA71" s="1040" t="e">
        <f>+Datos!#REF!</f>
        <v>#REF!</v>
      </c>
      <c r="AB71" s="1041"/>
      <c r="AC71" s="1041"/>
      <c r="AD71" s="1041"/>
      <c r="AE71" s="1042"/>
      <c r="AF71" s="1040" t="e">
        <f>+Datos!#REF!</f>
        <v>#REF!</v>
      </c>
      <c r="AG71" s="1041"/>
      <c r="AH71" s="1041"/>
      <c r="AI71" s="1041"/>
      <c r="AJ71" s="1042"/>
      <c r="AK71" s="154"/>
    </row>
    <row r="72" spans="1:37" s="155" customFormat="1" ht="16.5" hidden="1" x14ac:dyDescent="0.2">
      <c r="A72" s="804">
        <f>+Datos!A138</f>
        <v>14</v>
      </c>
      <c r="B72" s="805"/>
      <c r="C72" s="816" t="e">
        <f>+Datos!#REF!</f>
        <v>#REF!</v>
      </c>
      <c r="D72" s="816"/>
      <c r="E72" s="816"/>
      <c r="F72" s="816" t="e">
        <f>+Datos!#REF!</f>
        <v>#REF!</v>
      </c>
      <c r="G72" s="816"/>
      <c r="H72" s="816"/>
      <c r="I72" s="816"/>
      <c r="J72" s="816"/>
      <c r="K72" s="841" t="e">
        <f>+Datos!#REF!</f>
        <v>#REF!</v>
      </c>
      <c r="L72" s="841"/>
      <c r="M72" s="841"/>
      <c r="N72" s="841"/>
      <c r="O72" s="841"/>
      <c r="P72" s="841"/>
      <c r="Q72" s="841"/>
      <c r="R72" s="841"/>
      <c r="S72" s="841"/>
      <c r="T72" s="841"/>
      <c r="U72" s="841"/>
      <c r="V72" s="841"/>
      <c r="W72" s="841"/>
      <c r="X72" s="841"/>
      <c r="Y72" s="841"/>
      <c r="Z72" s="841"/>
      <c r="AA72" s="1040" t="e">
        <f>+Datos!#REF!</f>
        <v>#REF!</v>
      </c>
      <c r="AB72" s="1041"/>
      <c r="AC72" s="1041"/>
      <c r="AD72" s="1041"/>
      <c r="AE72" s="1042"/>
      <c r="AF72" s="1040" t="e">
        <f>+Datos!#REF!</f>
        <v>#REF!</v>
      </c>
      <c r="AG72" s="1041"/>
      <c r="AH72" s="1041"/>
      <c r="AI72" s="1041"/>
      <c r="AJ72" s="1042"/>
      <c r="AK72" s="154"/>
    </row>
    <row r="73" spans="1:37" s="155" customFormat="1" ht="16.5" hidden="1" x14ac:dyDescent="0.2">
      <c r="A73" s="804">
        <f>+Datos!A139</f>
        <v>15</v>
      </c>
      <c r="B73" s="805"/>
      <c r="C73" s="816" t="e">
        <f>+Datos!#REF!</f>
        <v>#REF!</v>
      </c>
      <c r="D73" s="816"/>
      <c r="E73" s="816"/>
      <c r="F73" s="816" t="e">
        <f>+Datos!#REF!</f>
        <v>#REF!</v>
      </c>
      <c r="G73" s="816"/>
      <c r="H73" s="816"/>
      <c r="I73" s="816"/>
      <c r="J73" s="816"/>
      <c r="K73" s="841" t="e">
        <f>+Datos!#REF!</f>
        <v>#REF!</v>
      </c>
      <c r="L73" s="841"/>
      <c r="M73" s="841"/>
      <c r="N73" s="841"/>
      <c r="O73" s="841"/>
      <c r="P73" s="841"/>
      <c r="Q73" s="841"/>
      <c r="R73" s="841"/>
      <c r="S73" s="841"/>
      <c r="T73" s="841"/>
      <c r="U73" s="841"/>
      <c r="V73" s="841"/>
      <c r="W73" s="841"/>
      <c r="X73" s="841"/>
      <c r="Y73" s="841"/>
      <c r="Z73" s="841"/>
      <c r="AA73" s="1040" t="e">
        <f>+Datos!#REF!</f>
        <v>#REF!</v>
      </c>
      <c r="AB73" s="1041"/>
      <c r="AC73" s="1041"/>
      <c r="AD73" s="1041"/>
      <c r="AE73" s="1042"/>
      <c r="AF73" s="1040" t="e">
        <f>+Datos!#REF!</f>
        <v>#REF!</v>
      </c>
      <c r="AG73" s="1041"/>
      <c r="AH73" s="1041"/>
      <c r="AI73" s="1041"/>
      <c r="AJ73" s="1042"/>
      <c r="AK73" s="154"/>
    </row>
    <row r="74" spans="1:37" s="155" customFormat="1" ht="16.5" hidden="1" x14ac:dyDescent="0.2">
      <c r="A74" s="804">
        <f>+Datos!A140</f>
        <v>16</v>
      </c>
      <c r="B74" s="805"/>
      <c r="C74" s="816">
        <f>+Datos!B140</f>
        <v>4</v>
      </c>
      <c r="D74" s="816"/>
      <c r="E74" s="816"/>
      <c r="F74" s="816" t="e">
        <f>+Datos!#REF!</f>
        <v>#REF!</v>
      </c>
      <c r="G74" s="816"/>
      <c r="H74" s="816"/>
      <c r="I74" s="816"/>
      <c r="J74" s="816"/>
      <c r="K74" s="841" t="str">
        <f>+Datos!D140</f>
        <v>PLANTA DE FLOR</v>
      </c>
      <c r="L74" s="841"/>
      <c r="M74" s="841"/>
      <c r="N74" s="841"/>
      <c r="O74" s="841"/>
      <c r="P74" s="841"/>
      <c r="Q74" s="841"/>
      <c r="R74" s="841"/>
      <c r="S74" s="841"/>
      <c r="T74" s="841"/>
      <c r="U74" s="841"/>
      <c r="V74" s="841"/>
      <c r="W74" s="841"/>
      <c r="X74" s="841"/>
      <c r="Y74" s="841"/>
      <c r="Z74" s="841"/>
      <c r="AA74" s="1040">
        <f>+Datos!E140</f>
        <v>10000</v>
      </c>
      <c r="AB74" s="1041"/>
      <c r="AC74" s="1041"/>
      <c r="AD74" s="1041"/>
      <c r="AE74" s="1042"/>
      <c r="AF74" s="1040">
        <f>+Datos!F140</f>
        <v>40000</v>
      </c>
      <c r="AG74" s="1041"/>
      <c r="AH74" s="1041"/>
      <c r="AI74" s="1041"/>
      <c r="AJ74" s="1042"/>
      <c r="AK74" s="154"/>
    </row>
    <row r="75" spans="1:37" s="155" customFormat="1" ht="16.5" hidden="1" x14ac:dyDescent="0.2">
      <c r="A75" s="804" t="e">
        <f>+Datos!#REF!</f>
        <v>#REF!</v>
      </c>
      <c r="B75" s="805"/>
      <c r="C75" s="816" t="e">
        <f>+Datos!#REF!</f>
        <v>#REF!</v>
      </c>
      <c r="D75" s="816"/>
      <c r="E75" s="816"/>
      <c r="F75" s="816" t="e">
        <f>+Datos!#REF!</f>
        <v>#REF!</v>
      </c>
      <c r="G75" s="816"/>
      <c r="H75" s="816"/>
      <c r="I75" s="816"/>
      <c r="J75" s="816"/>
      <c r="K75" s="841" t="e">
        <f>+Datos!#REF!</f>
        <v>#REF!</v>
      </c>
      <c r="L75" s="841"/>
      <c r="M75" s="841"/>
      <c r="N75" s="841"/>
      <c r="O75" s="841"/>
      <c r="P75" s="841"/>
      <c r="Q75" s="841"/>
      <c r="R75" s="841"/>
      <c r="S75" s="841"/>
      <c r="T75" s="841"/>
      <c r="U75" s="841"/>
      <c r="V75" s="841"/>
      <c r="W75" s="841"/>
      <c r="X75" s="841"/>
      <c r="Y75" s="841"/>
      <c r="Z75" s="841"/>
      <c r="AA75" s="1040">
        <f>+Datos!E137</f>
        <v>45000</v>
      </c>
      <c r="AB75" s="1041"/>
      <c r="AC75" s="1041"/>
      <c r="AD75" s="1041"/>
      <c r="AE75" s="1042"/>
      <c r="AF75" s="1040">
        <f>+Datos!F137</f>
        <v>45000</v>
      </c>
      <c r="AG75" s="1041"/>
      <c r="AH75" s="1041"/>
      <c r="AI75" s="1041"/>
      <c r="AJ75" s="1042"/>
      <c r="AK75" s="154"/>
    </row>
    <row r="76" spans="1:37" s="155" customFormat="1" ht="16.5" hidden="1" x14ac:dyDescent="0.2">
      <c r="A76" s="804" t="e">
        <f>+Datos!#REF!</f>
        <v>#REF!</v>
      </c>
      <c r="B76" s="805"/>
      <c r="C76" s="816" t="e">
        <f>+Datos!#REF!</f>
        <v>#REF!</v>
      </c>
      <c r="D76" s="816"/>
      <c r="E76" s="816"/>
      <c r="F76" s="816" t="e">
        <f>+Datos!#REF!</f>
        <v>#REF!</v>
      </c>
      <c r="G76" s="816"/>
      <c r="H76" s="816"/>
      <c r="I76" s="816"/>
      <c r="J76" s="816"/>
      <c r="K76" s="841" t="e">
        <f>+Datos!#REF!</f>
        <v>#REF!</v>
      </c>
      <c r="L76" s="841"/>
      <c r="M76" s="841"/>
      <c r="N76" s="841"/>
      <c r="O76" s="841"/>
      <c r="P76" s="841"/>
      <c r="Q76" s="841"/>
      <c r="R76" s="841"/>
      <c r="S76" s="841"/>
      <c r="T76" s="841"/>
      <c r="U76" s="841"/>
      <c r="V76" s="841"/>
      <c r="W76" s="841"/>
      <c r="X76" s="841"/>
      <c r="Y76" s="841"/>
      <c r="Z76" s="841"/>
      <c r="AA76" s="1040">
        <f>+Datos!E138</f>
        <v>15000</v>
      </c>
      <c r="AB76" s="1041"/>
      <c r="AC76" s="1041"/>
      <c r="AD76" s="1041"/>
      <c r="AE76" s="1042"/>
      <c r="AF76" s="1040">
        <f>+Datos!F138</f>
        <v>30000</v>
      </c>
      <c r="AG76" s="1041"/>
      <c r="AH76" s="1041"/>
      <c r="AI76" s="1041"/>
      <c r="AJ76" s="1042"/>
      <c r="AK76" s="154"/>
    </row>
    <row r="77" spans="1:37" s="155" customFormat="1" ht="16.5" hidden="1" x14ac:dyDescent="0.2">
      <c r="A77" s="804" t="e">
        <f>+Datos!#REF!</f>
        <v>#REF!</v>
      </c>
      <c r="B77" s="805"/>
      <c r="C77" s="816" t="e">
        <f>+Datos!#REF!</f>
        <v>#REF!</v>
      </c>
      <c r="D77" s="816"/>
      <c r="E77" s="816"/>
      <c r="F77" s="816" t="e">
        <f>+Datos!#REF!</f>
        <v>#REF!</v>
      </c>
      <c r="G77" s="816"/>
      <c r="H77" s="816"/>
      <c r="I77" s="816"/>
      <c r="J77" s="816"/>
      <c r="K77" s="841" t="e">
        <f>+Datos!#REF!</f>
        <v>#REF!</v>
      </c>
      <c r="L77" s="841"/>
      <c r="M77" s="841"/>
      <c r="N77" s="841"/>
      <c r="O77" s="841"/>
      <c r="P77" s="841"/>
      <c r="Q77" s="841"/>
      <c r="R77" s="841"/>
      <c r="S77" s="841"/>
      <c r="T77" s="841"/>
      <c r="U77" s="841"/>
      <c r="V77" s="841"/>
      <c r="W77" s="841"/>
      <c r="X77" s="841"/>
      <c r="Y77" s="841"/>
      <c r="Z77" s="841"/>
      <c r="AA77" s="1040">
        <f>+Datos!E139</f>
        <v>18000</v>
      </c>
      <c r="AB77" s="1041"/>
      <c r="AC77" s="1041"/>
      <c r="AD77" s="1041"/>
      <c r="AE77" s="1042"/>
      <c r="AF77" s="1040">
        <f>+Datos!F139</f>
        <v>36000</v>
      </c>
      <c r="AG77" s="1041"/>
      <c r="AH77" s="1041"/>
      <c r="AI77" s="1041"/>
      <c r="AJ77" s="1042"/>
      <c r="AK77" s="154"/>
    </row>
    <row r="78" spans="1:37" s="155" customFormat="1" ht="16.5" hidden="1" x14ac:dyDescent="0.2">
      <c r="A78" s="804"/>
      <c r="B78" s="805"/>
      <c r="C78" s="816"/>
      <c r="D78" s="816"/>
      <c r="E78" s="816"/>
      <c r="F78" s="816"/>
      <c r="G78" s="816"/>
      <c r="H78" s="816"/>
      <c r="I78" s="816"/>
      <c r="J78" s="816"/>
      <c r="K78" s="841"/>
      <c r="L78" s="841"/>
      <c r="M78" s="841"/>
      <c r="N78" s="841"/>
      <c r="O78" s="841"/>
      <c r="P78" s="841"/>
      <c r="Q78" s="841"/>
      <c r="R78" s="841"/>
      <c r="S78" s="841"/>
      <c r="T78" s="841"/>
      <c r="U78" s="841"/>
      <c r="V78" s="841"/>
      <c r="W78" s="841"/>
      <c r="X78" s="841"/>
      <c r="Y78" s="841"/>
      <c r="Z78" s="841"/>
      <c r="AA78" s="1040" t="str">
        <f>+Datos!E141</f>
        <v>SUBTOTAL</v>
      </c>
      <c r="AB78" s="1041"/>
      <c r="AC78" s="1041"/>
      <c r="AD78" s="1041"/>
      <c r="AE78" s="1042"/>
      <c r="AF78" s="1040">
        <f>+Datos!F141</f>
        <v>564000</v>
      </c>
      <c r="AG78" s="1041"/>
      <c r="AH78" s="1041"/>
      <c r="AI78" s="1041"/>
      <c r="AJ78" s="1042"/>
      <c r="AK78" s="154"/>
    </row>
    <row r="79" spans="1:37" s="155" customFormat="1" ht="16.5" hidden="1" x14ac:dyDescent="0.2">
      <c r="A79" s="804"/>
      <c r="B79" s="805"/>
      <c r="C79" s="816"/>
      <c r="D79" s="816"/>
      <c r="E79" s="816"/>
      <c r="F79" s="816"/>
      <c r="G79" s="816"/>
      <c r="H79" s="816"/>
      <c r="I79" s="816"/>
      <c r="J79" s="816"/>
      <c r="K79" s="841"/>
      <c r="L79" s="841"/>
      <c r="M79" s="841"/>
      <c r="N79" s="841"/>
      <c r="O79" s="841"/>
      <c r="P79" s="841"/>
      <c r="Q79" s="841"/>
      <c r="R79" s="841"/>
      <c r="S79" s="841"/>
      <c r="T79" s="841"/>
      <c r="U79" s="841"/>
      <c r="V79" s="841"/>
      <c r="W79" s="841"/>
      <c r="X79" s="841"/>
      <c r="Y79" s="841"/>
      <c r="Z79" s="841"/>
      <c r="AA79" s="1040" t="str">
        <f>+Datos!E142</f>
        <v xml:space="preserve">IVA </v>
      </c>
      <c r="AB79" s="1041"/>
      <c r="AC79" s="1041"/>
      <c r="AD79" s="1041"/>
      <c r="AE79" s="1042"/>
      <c r="AF79" s="1040">
        <f>+Datos!F142</f>
        <v>40450</v>
      </c>
      <c r="AG79" s="1041"/>
      <c r="AH79" s="1041"/>
      <c r="AI79" s="1041"/>
      <c r="AJ79" s="1042"/>
      <c r="AK79" s="154"/>
    </row>
    <row r="80" spans="1:37" s="155" customFormat="1" ht="16.5" hidden="1" x14ac:dyDescent="0.2">
      <c r="A80" s="804"/>
      <c r="B80" s="805"/>
      <c r="C80" s="816"/>
      <c r="D80" s="816"/>
      <c r="E80" s="816"/>
      <c r="F80" s="816"/>
      <c r="G80" s="816"/>
      <c r="H80" s="816"/>
      <c r="I80" s="816"/>
      <c r="J80" s="816"/>
      <c r="K80" s="841"/>
      <c r="L80" s="841"/>
      <c r="M80" s="841"/>
      <c r="N80" s="841"/>
      <c r="O80" s="841"/>
      <c r="P80" s="841"/>
      <c r="Q80" s="841"/>
      <c r="R80" s="841"/>
      <c r="S80" s="841"/>
      <c r="T80" s="841"/>
      <c r="U80" s="841"/>
      <c r="V80" s="841"/>
      <c r="W80" s="841"/>
      <c r="X80" s="841"/>
      <c r="Y80" s="841"/>
      <c r="Z80" s="841"/>
      <c r="AA80" s="1040" t="str">
        <f>+Datos!E143</f>
        <v>TOTAL</v>
      </c>
      <c r="AB80" s="1041"/>
      <c r="AC80" s="1041"/>
      <c r="AD80" s="1041"/>
      <c r="AE80" s="1042"/>
      <c r="AF80" s="1040">
        <f>+Datos!F143</f>
        <v>604450</v>
      </c>
      <c r="AG80" s="1041"/>
      <c r="AH80" s="1041"/>
      <c r="AI80" s="1041"/>
      <c r="AJ80" s="1042"/>
      <c r="AK80" s="154"/>
    </row>
    <row r="81" spans="1:37" s="155" customFormat="1" ht="16.5" hidden="1" x14ac:dyDescent="0.2">
      <c r="A81" s="804">
        <f>+Datos!A144</f>
        <v>0</v>
      </c>
      <c r="B81" s="805"/>
      <c r="C81" s="816">
        <f>+Datos!B144</f>
        <v>0</v>
      </c>
      <c r="D81" s="816"/>
      <c r="E81" s="816"/>
      <c r="F81" s="816" t="e">
        <f>+Datos!#REF!</f>
        <v>#REF!</v>
      </c>
      <c r="G81" s="816"/>
      <c r="H81" s="816"/>
      <c r="I81" s="816"/>
      <c r="J81" s="816"/>
      <c r="K81" s="841">
        <f>+Datos!D144</f>
        <v>0</v>
      </c>
      <c r="L81" s="841"/>
      <c r="M81" s="841"/>
      <c r="N81" s="841"/>
      <c r="O81" s="841"/>
      <c r="P81" s="841"/>
      <c r="Q81" s="841"/>
      <c r="R81" s="841"/>
      <c r="S81" s="841"/>
      <c r="T81" s="841"/>
      <c r="U81" s="841"/>
      <c r="V81" s="841"/>
      <c r="W81" s="841"/>
      <c r="X81" s="841"/>
      <c r="Y81" s="841"/>
      <c r="Z81" s="841"/>
      <c r="AA81" s="1040">
        <f>+Datos!E144</f>
        <v>0</v>
      </c>
      <c r="AB81" s="1041"/>
      <c r="AC81" s="1041"/>
      <c r="AD81" s="1041"/>
      <c r="AE81" s="1042"/>
      <c r="AF81" s="1040">
        <f>+Datos!F144</f>
        <v>0</v>
      </c>
      <c r="AG81" s="1041"/>
      <c r="AH81" s="1041"/>
      <c r="AI81" s="1041"/>
      <c r="AJ81" s="1042"/>
      <c r="AK81" s="154"/>
    </row>
    <row r="82" spans="1:37" s="155" customFormat="1" ht="16.5" hidden="1" x14ac:dyDescent="0.2">
      <c r="A82" s="804">
        <f>+Datos!A145</f>
        <v>0</v>
      </c>
      <c r="B82" s="805"/>
      <c r="C82" s="816">
        <f>+Datos!B145</f>
        <v>0</v>
      </c>
      <c r="D82" s="816"/>
      <c r="E82" s="816"/>
      <c r="F82" s="816">
        <f>+Datos!C145</f>
        <v>0</v>
      </c>
      <c r="G82" s="816"/>
      <c r="H82" s="816"/>
      <c r="I82" s="816"/>
      <c r="J82" s="816"/>
      <c r="K82" s="841">
        <f>+Datos!D145</f>
        <v>0</v>
      </c>
      <c r="L82" s="841"/>
      <c r="M82" s="841"/>
      <c r="N82" s="841"/>
      <c r="O82" s="841"/>
      <c r="P82" s="841"/>
      <c r="Q82" s="841"/>
      <c r="R82" s="841"/>
      <c r="S82" s="841"/>
      <c r="T82" s="841"/>
      <c r="U82" s="841"/>
      <c r="V82" s="841"/>
      <c r="W82" s="841"/>
      <c r="X82" s="841"/>
      <c r="Y82" s="841"/>
      <c r="Z82" s="841"/>
      <c r="AA82" s="1040">
        <f>+Datos!E145</f>
        <v>0</v>
      </c>
      <c r="AB82" s="1041"/>
      <c r="AC82" s="1041"/>
      <c r="AD82" s="1041"/>
      <c r="AE82" s="1042"/>
      <c r="AF82" s="1040">
        <f>+Datos!F145</f>
        <v>0</v>
      </c>
      <c r="AG82" s="1041"/>
      <c r="AH82" s="1041"/>
      <c r="AI82" s="1041"/>
      <c r="AJ82" s="1042"/>
      <c r="AK82" s="154"/>
    </row>
    <row r="83" spans="1:37" s="155" customFormat="1" ht="16.5" hidden="1" x14ac:dyDescent="0.2">
      <c r="A83" s="804">
        <f>+Datos!A146</f>
        <v>0</v>
      </c>
      <c r="B83" s="805"/>
      <c r="C83" s="816">
        <f>+Datos!B146</f>
        <v>0</v>
      </c>
      <c r="D83" s="816"/>
      <c r="E83" s="816"/>
      <c r="F83" s="816">
        <f>+Datos!C146</f>
        <v>0</v>
      </c>
      <c r="G83" s="816"/>
      <c r="H83" s="816"/>
      <c r="I83" s="816"/>
      <c r="J83" s="816"/>
      <c r="K83" s="841">
        <f>+Datos!D146</f>
        <v>0</v>
      </c>
      <c r="L83" s="841"/>
      <c r="M83" s="841"/>
      <c r="N83" s="841"/>
      <c r="O83" s="841"/>
      <c r="P83" s="841"/>
      <c r="Q83" s="841"/>
      <c r="R83" s="841"/>
      <c r="S83" s="841"/>
      <c r="T83" s="841"/>
      <c r="U83" s="841"/>
      <c r="V83" s="841"/>
      <c r="W83" s="841"/>
      <c r="X83" s="841"/>
      <c r="Y83" s="841"/>
      <c r="Z83" s="841"/>
      <c r="AA83" s="1040">
        <f>+Datos!E146</f>
        <v>0</v>
      </c>
      <c r="AB83" s="1041"/>
      <c r="AC83" s="1041"/>
      <c r="AD83" s="1041"/>
      <c r="AE83" s="1042"/>
      <c r="AF83" s="1040">
        <f>+Datos!F146</f>
        <v>0</v>
      </c>
      <c r="AG83" s="1041"/>
      <c r="AH83" s="1041"/>
      <c r="AI83" s="1041"/>
      <c r="AJ83" s="1042"/>
      <c r="AK83" s="154"/>
    </row>
    <row r="84" spans="1:37" ht="15.75" hidden="1" x14ac:dyDescent="0.2">
      <c r="A84" s="354"/>
      <c r="B84" s="354"/>
      <c r="C84" s="354"/>
      <c r="D84" s="354"/>
      <c r="E84" s="354"/>
      <c r="F84" s="164"/>
      <c r="G84" s="164"/>
      <c r="H84" s="164"/>
      <c r="I84" s="164"/>
      <c r="J84" s="164"/>
      <c r="K84" s="73"/>
      <c r="L84" s="73"/>
      <c r="M84" s="73"/>
      <c r="N84" s="73"/>
      <c r="O84" s="73"/>
      <c r="P84" s="73"/>
      <c r="Q84" s="73"/>
      <c r="R84" s="73"/>
      <c r="S84" s="73"/>
      <c r="T84" s="73"/>
      <c r="U84" s="73"/>
      <c r="V84" s="73"/>
      <c r="W84" s="73"/>
      <c r="X84" s="73"/>
      <c r="Y84" s="73"/>
      <c r="Z84" s="73"/>
      <c r="AA84" s="1048" t="s">
        <v>547</v>
      </c>
      <c r="AB84" s="1049"/>
      <c r="AC84" s="1049"/>
      <c r="AD84" s="1049"/>
      <c r="AE84" s="1050"/>
      <c r="AF84" s="1046">
        <f>SUM(AF47:AJ51)</f>
        <v>580000</v>
      </c>
      <c r="AG84" s="1046"/>
      <c r="AH84" s="1046"/>
      <c r="AI84" s="1046"/>
      <c r="AJ84" s="1046"/>
      <c r="AK84" s="58"/>
    </row>
    <row r="85" spans="1:37" ht="15.75" hidden="1" x14ac:dyDescent="0.2">
      <c r="A85" s="354"/>
      <c r="B85" s="354"/>
      <c r="C85" s="354"/>
      <c r="D85" s="354"/>
      <c r="E85" s="354"/>
      <c r="F85" s="164"/>
      <c r="G85" s="164"/>
      <c r="H85" s="164"/>
      <c r="I85" s="164"/>
      <c r="J85" s="164"/>
      <c r="K85" s="73"/>
      <c r="L85" s="73"/>
      <c r="M85" s="73"/>
      <c r="N85" s="73"/>
      <c r="O85" s="73"/>
      <c r="P85" s="73"/>
      <c r="Q85" s="73"/>
      <c r="R85" s="73"/>
      <c r="S85" s="73"/>
      <c r="T85" s="73"/>
      <c r="U85" s="73"/>
      <c r="V85" s="73"/>
      <c r="W85" s="73"/>
      <c r="X85" s="73"/>
      <c r="Y85" s="73"/>
      <c r="Z85" s="73"/>
      <c r="AA85" s="1048" t="s">
        <v>431</v>
      </c>
      <c r="AB85" s="1049"/>
      <c r="AC85" s="1049"/>
      <c r="AD85" s="1049"/>
      <c r="AE85" s="1050"/>
      <c r="AF85" s="1046">
        <v>0</v>
      </c>
      <c r="AG85" s="1046"/>
      <c r="AH85" s="1046"/>
      <c r="AI85" s="1046"/>
      <c r="AJ85" s="1046"/>
      <c r="AK85" s="58"/>
    </row>
    <row r="86" spans="1:37" ht="15.75" hidden="1" x14ac:dyDescent="0.2">
      <c r="A86" s="354"/>
      <c r="B86" s="354"/>
      <c r="C86" s="354"/>
      <c r="D86" s="354"/>
      <c r="E86" s="354"/>
      <c r="F86" s="164"/>
      <c r="G86" s="164"/>
      <c r="H86" s="164"/>
      <c r="I86" s="164"/>
      <c r="J86" s="164"/>
      <c r="K86" s="73"/>
      <c r="L86" s="73"/>
      <c r="M86" s="73"/>
      <c r="N86" s="73"/>
      <c r="O86" s="73"/>
      <c r="P86" s="73"/>
      <c r="Q86" s="73"/>
      <c r="R86" s="73"/>
      <c r="S86" s="73"/>
      <c r="T86" s="73"/>
      <c r="U86" s="73"/>
      <c r="V86" s="73"/>
      <c r="W86" s="73"/>
      <c r="X86" s="73"/>
      <c r="Y86" s="73"/>
      <c r="Z86" s="73"/>
      <c r="AA86" s="1048" t="s">
        <v>414</v>
      </c>
      <c r="AB86" s="1049"/>
      <c r="AC86" s="1049"/>
      <c r="AD86" s="1049"/>
      <c r="AE86" s="1050"/>
      <c r="AF86" s="1046">
        <f>+AF84+AF85</f>
        <v>580000</v>
      </c>
      <c r="AG86" s="1046"/>
      <c r="AH86" s="1046"/>
      <c r="AI86" s="1046"/>
      <c r="AJ86" s="1046"/>
      <c r="AK86" s="58"/>
    </row>
    <row r="87" spans="1:37" ht="13.5" customHeight="1" x14ac:dyDescent="0.2">
      <c r="A87" s="354"/>
      <c r="B87" s="354"/>
      <c r="C87" s="354"/>
      <c r="D87" s="354"/>
      <c r="E87" s="354"/>
      <c r="F87" s="164"/>
      <c r="G87" s="164"/>
      <c r="H87" s="164"/>
      <c r="I87" s="164"/>
      <c r="J87" s="164"/>
      <c r="K87" s="73"/>
      <c r="L87" s="73"/>
      <c r="M87" s="73"/>
      <c r="N87" s="73"/>
      <c r="O87" s="73"/>
      <c r="P87" s="73"/>
      <c r="Q87" s="73"/>
      <c r="R87" s="73"/>
      <c r="S87" s="73"/>
      <c r="T87" s="73"/>
      <c r="U87" s="73"/>
      <c r="V87" s="73"/>
      <c r="W87" s="73"/>
      <c r="X87" s="73"/>
      <c r="Y87" s="73"/>
      <c r="Z87" s="73"/>
      <c r="AA87" s="218"/>
      <c r="AB87" s="218"/>
      <c r="AC87" s="218"/>
      <c r="AD87" s="218"/>
      <c r="AE87" s="218"/>
      <c r="AF87" s="219"/>
      <c r="AG87" s="219"/>
      <c r="AH87" s="219"/>
      <c r="AI87" s="219"/>
      <c r="AJ87" s="219"/>
      <c r="AK87" s="58"/>
    </row>
    <row r="88" spans="1:37" x14ac:dyDescent="0.2">
      <c r="A88" s="352" t="s">
        <v>549</v>
      </c>
      <c r="B88" s="346"/>
      <c r="C88" s="346"/>
      <c r="D88" s="346"/>
      <c r="E88" s="346"/>
      <c r="F88" s="346"/>
      <c r="G88" s="346"/>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8"/>
    </row>
    <row r="89" spans="1:37" x14ac:dyDescent="0.2">
      <c r="A89" s="352" t="s">
        <v>550</v>
      </c>
      <c r="B89" s="346"/>
      <c r="C89" s="346"/>
      <c r="D89" s="346"/>
      <c r="E89" s="346"/>
      <c r="F89" s="346"/>
      <c r="G89" s="346"/>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8"/>
    </row>
    <row r="90" spans="1:37" x14ac:dyDescent="0.2">
      <c r="A90" s="809" t="str">
        <f>CONCATENATE(,"1) ",Datos!$B$17)</f>
        <v>1) Este proceso contempla la contratación para la adquisición de implementos e insumos para la huerta escolar y los jardines internos de la institución y lombrices para proyecto de Monitoreo Ambiental,  el cual hace parte de la cátedras obligatorias dentro del currículo.  , como herramienta que ayude a mejorar la atención de las necesidades de salubridad, higiene y seguridad de nuestra comunidad educativa.  El proponente deberá contar con los medios necesarios para la prestación del objeto de este proceso contractual, bajo condiciones de seguridad, calidad y garantía del producto en las fechas indicadas. La entrega del producto se realizará en las instalaciones de la Institución Educativa, por parte del contratista quien asumirá toda la responsabilidad del proyecto a ejecutar y entregará a satisfacción al finalizar los insumos requeridos.</v>
      </c>
      <c r="B90" s="809"/>
      <c r="C90" s="809"/>
      <c r="D90" s="809"/>
      <c r="E90" s="809"/>
      <c r="F90" s="809"/>
      <c r="G90" s="809"/>
      <c r="H90" s="809"/>
      <c r="I90" s="809"/>
      <c r="J90" s="809"/>
      <c r="K90" s="809"/>
      <c r="L90" s="809"/>
      <c r="M90" s="809"/>
      <c r="N90" s="809"/>
      <c r="O90" s="809"/>
      <c r="P90" s="809"/>
      <c r="Q90" s="809"/>
      <c r="R90" s="809"/>
      <c r="S90" s="809"/>
      <c r="T90" s="809"/>
      <c r="U90" s="809"/>
      <c r="V90" s="809"/>
      <c r="W90" s="809"/>
      <c r="X90" s="809"/>
      <c r="Y90" s="809"/>
      <c r="Z90" s="809"/>
      <c r="AA90" s="809"/>
      <c r="AB90" s="809"/>
      <c r="AC90" s="809"/>
      <c r="AD90" s="809"/>
      <c r="AE90" s="809"/>
      <c r="AF90" s="809"/>
      <c r="AG90" s="809"/>
      <c r="AH90" s="809"/>
      <c r="AI90" s="809"/>
      <c r="AJ90" s="809"/>
      <c r="AK90" s="58"/>
    </row>
    <row r="91" spans="1:37" x14ac:dyDescent="0.2">
      <c r="A91" s="809"/>
      <c r="B91" s="809"/>
      <c r="C91" s="809"/>
      <c r="D91" s="809"/>
      <c r="E91" s="809"/>
      <c r="F91" s="809"/>
      <c r="G91" s="809"/>
      <c r="H91" s="809"/>
      <c r="I91" s="809"/>
      <c r="J91" s="809"/>
      <c r="K91" s="809"/>
      <c r="L91" s="809"/>
      <c r="M91" s="809"/>
      <c r="N91" s="809"/>
      <c r="O91" s="809"/>
      <c r="P91" s="809"/>
      <c r="Q91" s="809"/>
      <c r="R91" s="809"/>
      <c r="S91" s="809"/>
      <c r="T91" s="809"/>
      <c r="U91" s="809"/>
      <c r="V91" s="809"/>
      <c r="W91" s="809"/>
      <c r="X91" s="809"/>
      <c r="Y91" s="809"/>
      <c r="Z91" s="809"/>
      <c r="AA91" s="809"/>
      <c r="AB91" s="809"/>
      <c r="AC91" s="809"/>
      <c r="AD91" s="809"/>
      <c r="AE91" s="809"/>
      <c r="AF91" s="809"/>
      <c r="AG91" s="809"/>
      <c r="AH91" s="809"/>
      <c r="AI91" s="809"/>
      <c r="AJ91" s="809"/>
      <c r="AK91" s="58"/>
    </row>
    <row r="92" spans="1:37" x14ac:dyDescent="0.2">
      <c r="A92" s="809"/>
      <c r="B92" s="809"/>
      <c r="C92" s="809"/>
      <c r="D92" s="809"/>
      <c r="E92" s="809"/>
      <c r="F92" s="809"/>
      <c r="G92" s="809"/>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58"/>
    </row>
    <row r="93" spans="1:37" ht="60.75" customHeight="1" x14ac:dyDescent="0.2">
      <c r="A93" s="809"/>
      <c r="B93" s="809"/>
      <c r="C93" s="809"/>
      <c r="D93" s="809"/>
      <c r="E93" s="809"/>
      <c r="F93" s="809"/>
      <c r="G93" s="809"/>
      <c r="H93" s="809"/>
      <c r="I93" s="809"/>
      <c r="J93" s="809"/>
      <c r="K93" s="809"/>
      <c r="L93" s="809"/>
      <c r="M93" s="809"/>
      <c r="N93" s="809"/>
      <c r="O93" s="809"/>
      <c r="P93" s="809"/>
      <c r="Q93" s="809"/>
      <c r="R93" s="809"/>
      <c r="S93" s="809"/>
      <c r="T93" s="809"/>
      <c r="U93" s="809"/>
      <c r="V93" s="809"/>
      <c r="W93" s="809"/>
      <c r="X93" s="809"/>
      <c r="Y93" s="809"/>
      <c r="Z93" s="809"/>
      <c r="AA93" s="809"/>
      <c r="AB93" s="809"/>
      <c r="AC93" s="809"/>
      <c r="AD93" s="809"/>
      <c r="AE93" s="809"/>
      <c r="AF93" s="809"/>
      <c r="AG93" s="809"/>
      <c r="AH93" s="809"/>
      <c r="AI93" s="809"/>
      <c r="AJ93" s="809"/>
      <c r="AK93" s="58"/>
    </row>
    <row r="94" spans="1:37" ht="12.75" customHeight="1" x14ac:dyDescent="0.2">
      <c r="A94" s="843" t="s">
        <v>551</v>
      </c>
      <c r="B94" s="843"/>
      <c r="C94" s="843"/>
      <c r="D94" s="843"/>
      <c r="E94" s="843"/>
      <c r="F94" s="843"/>
      <c r="G94" s="843"/>
      <c r="H94" s="843"/>
      <c r="I94" s="843"/>
      <c r="J94" s="843"/>
      <c r="K94" s="843"/>
      <c r="L94" s="843"/>
      <c r="M94" s="843"/>
      <c r="N94" s="843"/>
      <c r="O94" s="843"/>
      <c r="P94" s="843"/>
      <c r="Q94" s="843"/>
      <c r="R94" s="843"/>
      <c r="S94" s="843"/>
      <c r="T94" s="843"/>
      <c r="U94" s="843"/>
      <c r="V94" s="843"/>
      <c r="W94" s="843"/>
      <c r="X94" s="843"/>
      <c r="Y94" s="843"/>
      <c r="Z94" s="843"/>
      <c r="AA94" s="843"/>
      <c r="AB94" s="843"/>
      <c r="AC94" s="843"/>
      <c r="AD94" s="843"/>
      <c r="AE94" s="843"/>
      <c r="AF94" s="843"/>
      <c r="AG94" s="843"/>
      <c r="AH94" s="843"/>
      <c r="AI94" s="843"/>
      <c r="AJ94" s="843"/>
      <c r="AK94" s="58"/>
    </row>
    <row r="95" spans="1:37" x14ac:dyDescent="0.2">
      <c r="A95" s="843"/>
      <c r="B95" s="843"/>
      <c r="C95" s="843"/>
      <c r="D95" s="843"/>
      <c r="E95" s="843"/>
      <c r="F95" s="843"/>
      <c r="G95" s="843"/>
      <c r="H95" s="843"/>
      <c r="I95" s="843"/>
      <c r="J95" s="843"/>
      <c r="K95" s="843"/>
      <c r="L95" s="843"/>
      <c r="M95" s="843"/>
      <c r="N95" s="843"/>
      <c r="O95" s="843"/>
      <c r="P95" s="843"/>
      <c r="Q95" s="843"/>
      <c r="R95" s="843"/>
      <c r="S95" s="843"/>
      <c r="T95" s="843"/>
      <c r="U95" s="843"/>
      <c r="V95" s="843"/>
      <c r="W95" s="843"/>
      <c r="X95" s="843"/>
      <c r="Y95" s="843"/>
      <c r="Z95" s="843"/>
      <c r="AA95" s="843"/>
      <c r="AB95" s="843"/>
      <c r="AC95" s="843"/>
      <c r="AD95" s="843"/>
      <c r="AE95" s="843"/>
      <c r="AF95" s="843"/>
      <c r="AG95" s="843"/>
      <c r="AH95" s="843"/>
      <c r="AI95" s="843"/>
      <c r="AJ95" s="843"/>
      <c r="AK95" s="58"/>
    </row>
    <row r="96" spans="1:37" x14ac:dyDescent="0.2">
      <c r="A96" s="843"/>
      <c r="B96" s="843"/>
      <c r="C96" s="843"/>
      <c r="D96" s="843"/>
      <c r="E96" s="843"/>
      <c r="F96" s="843"/>
      <c r="G96" s="843"/>
      <c r="H96" s="843"/>
      <c r="I96" s="843"/>
      <c r="J96" s="843"/>
      <c r="K96" s="843"/>
      <c r="L96" s="843"/>
      <c r="M96" s="843"/>
      <c r="N96" s="843"/>
      <c r="O96" s="843"/>
      <c r="P96" s="843"/>
      <c r="Q96" s="843"/>
      <c r="R96" s="843"/>
      <c r="S96" s="843"/>
      <c r="T96" s="843"/>
      <c r="U96" s="843"/>
      <c r="V96" s="843"/>
      <c r="W96" s="843"/>
      <c r="X96" s="843"/>
      <c r="Y96" s="843"/>
      <c r="Z96" s="843"/>
      <c r="AA96" s="843"/>
      <c r="AB96" s="843"/>
      <c r="AC96" s="843"/>
      <c r="AD96" s="843"/>
      <c r="AE96" s="843"/>
      <c r="AF96" s="843"/>
      <c r="AG96" s="843"/>
      <c r="AH96" s="843"/>
      <c r="AI96" s="843"/>
      <c r="AJ96" s="843"/>
      <c r="AK96" s="58"/>
    </row>
    <row r="97" spans="1:37" x14ac:dyDescent="0.2">
      <c r="A97" s="843"/>
      <c r="B97" s="843"/>
      <c r="C97" s="843"/>
      <c r="D97" s="843"/>
      <c r="E97" s="843"/>
      <c r="F97" s="843"/>
      <c r="G97" s="843"/>
      <c r="H97" s="843"/>
      <c r="I97" s="843"/>
      <c r="J97" s="843"/>
      <c r="K97" s="843"/>
      <c r="L97" s="843"/>
      <c r="M97" s="843"/>
      <c r="N97" s="843"/>
      <c r="O97" s="843"/>
      <c r="P97" s="843"/>
      <c r="Q97" s="843"/>
      <c r="R97" s="843"/>
      <c r="S97" s="843"/>
      <c r="T97" s="843"/>
      <c r="U97" s="843"/>
      <c r="V97" s="843"/>
      <c r="W97" s="843"/>
      <c r="X97" s="843"/>
      <c r="Y97" s="843"/>
      <c r="Z97" s="843"/>
      <c r="AA97" s="843"/>
      <c r="AB97" s="843"/>
      <c r="AC97" s="843"/>
      <c r="AD97" s="843"/>
      <c r="AE97" s="843"/>
      <c r="AF97" s="843"/>
      <c r="AG97" s="843"/>
      <c r="AH97" s="843"/>
      <c r="AI97" s="843"/>
      <c r="AJ97" s="843"/>
      <c r="AK97" s="58"/>
    </row>
    <row r="98" spans="1:37" x14ac:dyDescent="0.2">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c r="AA98" s="348"/>
      <c r="AB98" s="348"/>
      <c r="AC98" s="348"/>
      <c r="AD98" s="348"/>
      <c r="AE98" s="348"/>
      <c r="AF98" s="348"/>
      <c r="AG98" s="348"/>
      <c r="AH98" s="348"/>
      <c r="AI98" s="348"/>
      <c r="AJ98" s="348"/>
      <c r="AK98" s="58"/>
    </row>
    <row r="99" spans="1:37" x14ac:dyDescent="0.2">
      <c r="A99" s="843" t="s">
        <v>552</v>
      </c>
      <c r="B99" s="843"/>
      <c r="C99" s="843"/>
      <c r="D99" s="843"/>
      <c r="E99" s="843"/>
      <c r="F99" s="843"/>
      <c r="G99" s="843"/>
      <c r="H99" s="843"/>
      <c r="I99" s="843"/>
      <c r="J99" s="843"/>
      <c r="K99" s="843"/>
      <c r="L99" s="843"/>
      <c r="M99" s="843"/>
      <c r="N99" s="843"/>
      <c r="O99" s="843"/>
      <c r="P99" s="843"/>
      <c r="Q99" s="843"/>
      <c r="R99" s="843"/>
      <c r="S99" s="843"/>
      <c r="T99" s="843"/>
      <c r="U99" s="843"/>
      <c r="V99" s="843"/>
      <c r="W99" s="843"/>
      <c r="X99" s="843"/>
      <c r="Y99" s="843"/>
      <c r="Z99" s="843"/>
      <c r="AA99" s="843"/>
      <c r="AB99" s="843"/>
      <c r="AC99" s="843"/>
      <c r="AD99" s="843"/>
      <c r="AE99" s="843"/>
      <c r="AF99" s="843"/>
      <c r="AG99" s="843"/>
      <c r="AH99" s="843"/>
      <c r="AI99" s="843"/>
      <c r="AJ99" s="843"/>
      <c r="AK99" s="58"/>
    </row>
    <row r="100" spans="1:37" x14ac:dyDescent="0.2">
      <c r="A100" s="843"/>
      <c r="B100" s="843"/>
      <c r="C100" s="843"/>
      <c r="D100" s="843"/>
      <c r="E100" s="843"/>
      <c r="F100" s="843"/>
      <c r="G100" s="843"/>
      <c r="H100" s="843"/>
      <c r="I100" s="843"/>
      <c r="J100" s="843"/>
      <c r="K100" s="843"/>
      <c r="L100" s="843"/>
      <c r="M100" s="843"/>
      <c r="N100" s="843"/>
      <c r="O100" s="843"/>
      <c r="P100" s="843"/>
      <c r="Q100" s="843"/>
      <c r="R100" s="843"/>
      <c r="S100" s="843"/>
      <c r="T100" s="843"/>
      <c r="U100" s="843"/>
      <c r="V100" s="843"/>
      <c r="W100" s="843"/>
      <c r="X100" s="843"/>
      <c r="Y100" s="843"/>
      <c r="Z100" s="843"/>
      <c r="AA100" s="843"/>
      <c r="AB100" s="843"/>
      <c r="AC100" s="843"/>
      <c r="AD100" s="843"/>
      <c r="AE100" s="843"/>
      <c r="AF100" s="843"/>
      <c r="AG100" s="843"/>
      <c r="AH100" s="843"/>
      <c r="AI100" s="843"/>
      <c r="AJ100" s="843"/>
      <c r="AK100" s="58"/>
    </row>
    <row r="101" spans="1:37" x14ac:dyDescent="0.2">
      <c r="A101" s="843"/>
      <c r="B101" s="843"/>
      <c r="C101" s="843"/>
      <c r="D101" s="843"/>
      <c r="E101" s="843"/>
      <c r="F101" s="843"/>
      <c r="G101" s="843"/>
      <c r="H101" s="843"/>
      <c r="I101" s="843"/>
      <c r="J101" s="843"/>
      <c r="K101" s="843"/>
      <c r="L101" s="843"/>
      <c r="M101" s="843"/>
      <c r="N101" s="843"/>
      <c r="O101" s="843"/>
      <c r="P101" s="843"/>
      <c r="Q101" s="843"/>
      <c r="R101" s="843"/>
      <c r="S101" s="843"/>
      <c r="T101" s="843"/>
      <c r="U101" s="843"/>
      <c r="V101" s="843"/>
      <c r="W101" s="843"/>
      <c r="X101" s="843"/>
      <c r="Y101" s="843"/>
      <c r="Z101" s="843"/>
      <c r="AA101" s="843"/>
      <c r="AB101" s="843"/>
      <c r="AC101" s="843"/>
      <c r="AD101" s="843"/>
      <c r="AE101" s="843"/>
      <c r="AF101" s="843"/>
      <c r="AG101" s="843"/>
      <c r="AH101" s="843"/>
      <c r="AI101" s="843"/>
      <c r="AJ101" s="843"/>
      <c r="AK101" s="58"/>
    </row>
    <row r="102" spans="1:37" x14ac:dyDescent="0.2">
      <c r="A102" s="348"/>
      <c r="B102" s="350"/>
      <c r="C102" s="350"/>
      <c r="D102" s="350"/>
      <c r="E102" s="350"/>
      <c r="F102" s="350"/>
      <c r="G102" s="350"/>
      <c r="H102" s="350"/>
      <c r="I102" s="350"/>
      <c r="J102" s="350"/>
      <c r="K102" s="350"/>
      <c r="L102" s="350"/>
      <c r="M102" s="350"/>
      <c r="N102" s="350"/>
      <c r="O102" s="350"/>
      <c r="P102" s="350"/>
      <c r="Q102" s="350"/>
      <c r="R102" s="350"/>
      <c r="S102" s="350"/>
      <c r="T102" s="350"/>
      <c r="U102" s="350"/>
      <c r="V102" s="350"/>
      <c r="W102" s="350"/>
      <c r="X102" s="350"/>
      <c r="Y102" s="350"/>
      <c r="Z102" s="350"/>
      <c r="AA102" s="350"/>
      <c r="AB102" s="350"/>
      <c r="AC102" s="350"/>
      <c r="AD102" s="350"/>
      <c r="AE102" s="350"/>
      <c r="AF102" s="350"/>
      <c r="AG102" s="350"/>
      <c r="AH102" s="350"/>
      <c r="AI102" s="350"/>
      <c r="AJ102" s="350"/>
      <c r="AK102" s="58"/>
    </row>
    <row r="103" spans="1:37" x14ac:dyDescent="0.2">
      <c r="A103" s="818" t="s">
        <v>553</v>
      </c>
      <c r="B103" s="818"/>
      <c r="C103" s="818"/>
      <c r="D103" s="818"/>
      <c r="E103" s="818"/>
      <c r="F103" s="818"/>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1047"/>
      <c r="AD103" s="1047"/>
      <c r="AE103" s="1047"/>
      <c r="AF103" s="1047"/>
      <c r="AG103" s="1047"/>
      <c r="AH103" s="1047"/>
      <c r="AI103" s="1047"/>
      <c r="AJ103" s="1047"/>
      <c r="AK103" s="58"/>
    </row>
    <row r="104" spans="1:37" x14ac:dyDescent="0.2">
      <c r="A104" s="1052" t="str">
        <f>CONCATENATE("El valor total del presente contrato se estima en la suma ","$",Datos!$B$67," ",$H$18," los cuales cancelará la INSTITUCION EDUCATIVA al CONTRATISTA previa presentación "," correcta de la cuenta de cobro o la factura de venta y la certificación del cumplimiento de las obligaciones que haga el supervisor. La INSTITUCION EDUCATIVA deducirá de dicho valor los impuestos de Ley a que hubiere lugar.")</f>
        <v>El valor total del presente contrato se estima en la suma $604450 SEISCIENTOS CUATRO MIL CUATROCIENTOS CINCUENTA PESOSO M.L. los cuales cancelará la INSTITUCION EDUCATIVA al CONTRATISTA previa presentación  correcta de la cuenta de cobro o la factura de venta y la certificación del cumplimiento de las obligaciones que haga el supervisor. La INSTITUCION EDUCATIVA deducirá de dicho valor los impuestos de Ley a que hubiere lugar.</v>
      </c>
      <c r="B104" s="1052"/>
      <c r="C104" s="1052"/>
      <c r="D104" s="1052"/>
      <c r="E104" s="1052"/>
      <c r="F104" s="1052"/>
      <c r="G104" s="1052"/>
      <c r="H104" s="1052"/>
      <c r="I104" s="1052"/>
      <c r="J104" s="1052"/>
      <c r="K104" s="1052"/>
      <c r="L104" s="1052"/>
      <c r="M104" s="1052"/>
      <c r="N104" s="1052"/>
      <c r="O104" s="1052"/>
      <c r="P104" s="1052"/>
      <c r="Q104" s="1052"/>
      <c r="R104" s="1052"/>
      <c r="S104" s="1052"/>
      <c r="T104" s="1052"/>
      <c r="U104" s="1052"/>
      <c r="V104" s="1052"/>
      <c r="W104" s="1052"/>
      <c r="X104" s="1052"/>
      <c r="Y104" s="1052"/>
      <c r="Z104" s="1052"/>
      <c r="AA104" s="1052"/>
      <c r="AB104" s="1052"/>
      <c r="AC104" s="1052"/>
      <c r="AD104" s="1052"/>
      <c r="AE104" s="1052"/>
      <c r="AF104" s="1052"/>
      <c r="AG104" s="1052"/>
      <c r="AH104" s="1052"/>
      <c r="AI104" s="1052"/>
      <c r="AJ104" s="1052"/>
      <c r="AK104" s="51"/>
    </row>
    <row r="105" spans="1:37" x14ac:dyDescent="0.2">
      <c r="A105" s="1052"/>
      <c r="B105" s="1052"/>
      <c r="C105" s="1052"/>
      <c r="D105" s="1052"/>
      <c r="E105" s="1052"/>
      <c r="F105" s="1052"/>
      <c r="G105" s="1052"/>
      <c r="H105" s="1052"/>
      <c r="I105" s="1052"/>
      <c r="J105" s="1052"/>
      <c r="K105" s="1052"/>
      <c r="L105" s="1052"/>
      <c r="M105" s="1052"/>
      <c r="N105" s="1052"/>
      <c r="O105" s="1052"/>
      <c r="P105" s="1052"/>
      <c r="Q105" s="1052"/>
      <c r="R105" s="1052"/>
      <c r="S105" s="1052"/>
      <c r="T105" s="1052"/>
      <c r="U105" s="1052"/>
      <c r="V105" s="1052"/>
      <c r="W105" s="1052"/>
      <c r="X105" s="1052"/>
      <c r="Y105" s="1052"/>
      <c r="Z105" s="1052"/>
      <c r="AA105" s="1052"/>
      <c r="AB105" s="1052"/>
      <c r="AC105" s="1052"/>
      <c r="AD105" s="1052"/>
      <c r="AE105" s="1052"/>
      <c r="AF105" s="1052"/>
      <c r="AG105" s="1052"/>
      <c r="AH105" s="1052"/>
      <c r="AI105" s="1052"/>
      <c r="AJ105" s="1052"/>
      <c r="AK105" s="58"/>
    </row>
    <row r="106" spans="1:37" x14ac:dyDescent="0.2">
      <c r="A106" s="1052"/>
      <c r="B106" s="1052"/>
      <c r="C106" s="1052"/>
      <c r="D106" s="1052"/>
      <c r="E106" s="1052"/>
      <c r="F106" s="1052"/>
      <c r="G106" s="1052"/>
      <c r="H106" s="1052"/>
      <c r="I106" s="1052"/>
      <c r="J106" s="1052"/>
      <c r="K106" s="1052"/>
      <c r="L106" s="1052"/>
      <c r="M106" s="1052"/>
      <c r="N106" s="1052"/>
      <c r="O106" s="1052"/>
      <c r="P106" s="1052"/>
      <c r="Q106" s="1052"/>
      <c r="R106" s="1052"/>
      <c r="S106" s="1052"/>
      <c r="T106" s="1052"/>
      <c r="U106" s="1052"/>
      <c r="V106" s="1052"/>
      <c r="W106" s="1052"/>
      <c r="X106" s="1052"/>
      <c r="Y106" s="1052"/>
      <c r="Z106" s="1052"/>
      <c r="AA106" s="1052"/>
      <c r="AB106" s="1052"/>
      <c r="AC106" s="1052"/>
      <c r="AD106" s="1052"/>
      <c r="AE106" s="1052"/>
      <c r="AF106" s="1052"/>
      <c r="AG106" s="1052"/>
      <c r="AH106" s="1052"/>
      <c r="AI106" s="1052"/>
      <c r="AJ106" s="1052"/>
      <c r="AK106" s="58"/>
    </row>
    <row r="107" spans="1:37" x14ac:dyDescent="0.2">
      <c r="A107" s="1052"/>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58"/>
    </row>
    <row r="108" spans="1:37" ht="9" customHeight="1" x14ac:dyDescent="0.2">
      <c r="A108" s="350"/>
      <c r="B108" s="350"/>
      <c r="C108" s="350"/>
      <c r="D108" s="350"/>
      <c r="E108" s="350"/>
      <c r="F108" s="350"/>
      <c r="G108" s="350"/>
      <c r="H108" s="350"/>
      <c r="I108" s="350"/>
      <c r="J108" s="350"/>
      <c r="K108" s="350"/>
      <c r="L108" s="350"/>
      <c r="M108" s="350"/>
      <c r="N108" s="350"/>
      <c r="O108" s="350"/>
      <c r="P108" s="350"/>
      <c r="Q108" s="350"/>
      <c r="R108" s="350"/>
      <c r="S108" s="350"/>
      <c r="T108" s="350"/>
      <c r="U108" s="350"/>
      <c r="V108" s="350"/>
      <c r="W108" s="350"/>
      <c r="X108" s="350"/>
      <c r="Y108" s="350"/>
      <c r="Z108" s="350"/>
      <c r="AA108" s="350"/>
      <c r="AB108" s="350"/>
      <c r="AC108" s="350"/>
      <c r="AD108" s="350"/>
      <c r="AE108" s="350"/>
      <c r="AF108" s="350"/>
      <c r="AG108" s="350"/>
      <c r="AH108" s="350"/>
      <c r="AI108" s="350"/>
      <c r="AJ108" s="350"/>
      <c r="AK108" s="58"/>
    </row>
    <row r="109" spans="1:37" x14ac:dyDescent="0.2">
      <c r="A109" s="352" t="s">
        <v>554</v>
      </c>
      <c r="B109" s="215"/>
      <c r="C109" s="215"/>
      <c r="D109" s="215"/>
      <c r="E109" s="215"/>
      <c r="F109" s="215"/>
      <c r="G109" s="215"/>
      <c r="H109" s="215"/>
      <c r="I109" s="215"/>
      <c r="J109" s="215"/>
      <c r="K109" s="215"/>
      <c r="L109" s="215"/>
      <c r="M109" s="215"/>
      <c r="N109" s="215"/>
      <c r="O109" s="215"/>
      <c r="P109" s="215"/>
      <c r="Q109" s="215"/>
      <c r="R109" s="215"/>
      <c r="S109" s="215"/>
      <c r="T109" s="215"/>
      <c r="U109" s="215"/>
      <c r="V109" s="215"/>
      <c r="W109" s="215"/>
      <c r="X109" s="215"/>
      <c r="Y109" s="215"/>
      <c r="Z109" s="215"/>
      <c r="AA109" s="215"/>
      <c r="AB109" s="215"/>
      <c r="AC109" s="215"/>
      <c r="AD109" s="215"/>
      <c r="AE109" s="215"/>
      <c r="AF109" s="215"/>
      <c r="AG109" s="215"/>
      <c r="AH109" s="215"/>
      <c r="AI109" s="215"/>
      <c r="AJ109" s="215"/>
      <c r="AK109" s="58"/>
    </row>
    <row r="110" spans="1:37" x14ac:dyDescent="0.2">
      <c r="A110" s="1051" t="str">
        <f>CONCATENATE("El término de duración del presente contrato, contados a partir de la suscripción del Contrato, entre La INSTITUCION EDUCATIVA, a través del  Rector y EL CONTRATISTA. se estima en ",$H$12,", no obstante si el objeto contractual se desarrolla antes del plazo señalado, ","habrá lugar a certificar por parte del Rector, la terminación del contrato por cumplimiento del objeto contractual.")</f>
        <v>El término de duración del presente contrato, contados a partir de la suscripción del Contrato, entre La INSTITUCION EDUCATIVA, a través del  Rector y EL CONTRATISTA. se estima en 25 dìas, no obstante si el objeto contractual se desarrolla antes del plazo señalado, habrá lugar a certificar por parte del Rector, la terminación del contrato por cumplimiento del objeto contractual.</v>
      </c>
      <c r="B110" s="1051"/>
      <c r="C110" s="1051"/>
      <c r="D110" s="1051"/>
      <c r="E110" s="1051"/>
      <c r="F110" s="1051"/>
      <c r="G110" s="1051"/>
      <c r="H110" s="1051"/>
      <c r="I110" s="1051"/>
      <c r="J110" s="1051"/>
      <c r="K110" s="1051"/>
      <c r="L110" s="1051"/>
      <c r="M110" s="1051"/>
      <c r="N110" s="1051"/>
      <c r="O110" s="1051"/>
      <c r="P110" s="1051"/>
      <c r="Q110" s="1051"/>
      <c r="R110" s="1051"/>
      <c r="S110" s="1051"/>
      <c r="T110" s="1051"/>
      <c r="U110" s="1051"/>
      <c r="V110" s="1051"/>
      <c r="W110" s="1051"/>
      <c r="X110" s="1051"/>
      <c r="Y110" s="1051"/>
      <c r="Z110" s="1051"/>
      <c r="AA110" s="1051"/>
      <c r="AB110" s="1051"/>
      <c r="AC110" s="1051"/>
      <c r="AD110" s="1051"/>
      <c r="AE110" s="1051"/>
      <c r="AF110" s="1051"/>
      <c r="AG110" s="1051"/>
      <c r="AH110" s="1051"/>
      <c r="AI110" s="1051"/>
      <c r="AJ110" s="1051"/>
      <c r="AK110" s="58"/>
    </row>
    <row r="111" spans="1:37" x14ac:dyDescent="0.2">
      <c r="A111" s="1051"/>
      <c r="B111" s="1051"/>
      <c r="C111" s="1051"/>
      <c r="D111" s="1051"/>
      <c r="E111" s="1051"/>
      <c r="F111" s="1051"/>
      <c r="G111" s="1051"/>
      <c r="H111" s="1051"/>
      <c r="I111" s="1051"/>
      <c r="J111" s="1051"/>
      <c r="K111" s="1051"/>
      <c r="L111" s="1051"/>
      <c r="M111" s="1051"/>
      <c r="N111" s="1051"/>
      <c r="O111" s="1051"/>
      <c r="P111" s="1051"/>
      <c r="Q111" s="1051"/>
      <c r="R111" s="1051"/>
      <c r="S111" s="1051"/>
      <c r="T111" s="1051"/>
      <c r="U111" s="1051"/>
      <c r="V111" s="1051"/>
      <c r="W111" s="1051"/>
      <c r="X111" s="1051"/>
      <c r="Y111" s="1051"/>
      <c r="Z111" s="1051"/>
      <c r="AA111" s="1051"/>
      <c r="AB111" s="1051"/>
      <c r="AC111" s="1051"/>
      <c r="AD111" s="1051"/>
      <c r="AE111" s="1051"/>
      <c r="AF111" s="1051"/>
      <c r="AG111" s="1051"/>
      <c r="AH111" s="1051"/>
      <c r="AI111" s="1051"/>
      <c r="AJ111" s="1051"/>
      <c r="AK111" s="58"/>
    </row>
    <row r="112" spans="1:37" ht="12.75" customHeight="1" x14ac:dyDescent="0.2">
      <c r="A112" s="1051"/>
      <c r="B112" s="1051"/>
      <c r="C112" s="1051"/>
      <c r="D112" s="1051"/>
      <c r="E112" s="1051"/>
      <c r="F112" s="1051"/>
      <c r="G112" s="1051"/>
      <c r="H112" s="1051"/>
      <c r="I112" s="1051"/>
      <c r="J112" s="1051"/>
      <c r="K112" s="1051"/>
      <c r="L112" s="1051"/>
      <c r="M112" s="1051"/>
      <c r="N112" s="1051"/>
      <c r="O112" s="1051"/>
      <c r="P112" s="1051"/>
      <c r="Q112" s="1051"/>
      <c r="R112" s="1051"/>
      <c r="S112" s="1051"/>
      <c r="T112" s="1051"/>
      <c r="U112" s="1051"/>
      <c r="V112" s="1051"/>
      <c r="W112" s="1051"/>
      <c r="X112" s="1051"/>
      <c r="Y112" s="1051"/>
      <c r="Z112" s="1051"/>
      <c r="AA112" s="1051"/>
      <c r="AB112" s="1051"/>
      <c r="AC112" s="1051"/>
      <c r="AD112" s="1051"/>
      <c r="AE112" s="1051"/>
      <c r="AF112" s="1051"/>
      <c r="AG112" s="1051"/>
      <c r="AH112" s="1051"/>
      <c r="AI112" s="1051"/>
      <c r="AJ112" s="1051"/>
      <c r="AK112" s="58"/>
    </row>
    <row r="113" spans="1:37" x14ac:dyDescent="0.2">
      <c r="A113" s="809" t="s">
        <v>742</v>
      </c>
      <c r="B113" s="809"/>
      <c r="C113" s="809"/>
      <c r="D113" s="809"/>
      <c r="E113" s="809"/>
      <c r="F113" s="809"/>
      <c r="G113" s="809"/>
      <c r="H113" s="809"/>
      <c r="I113" s="809"/>
      <c r="J113" s="809"/>
      <c r="K113" s="809"/>
      <c r="L113" s="809"/>
      <c r="M113" s="809"/>
      <c r="N113" s="809"/>
      <c r="O113" s="809"/>
      <c r="P113" s="809"/>
      <c r="Q113" s="809"/>
      <c r="R113" s="809"/>
      <c r="S113" s="809"/>
      <c r="T113" s="809"/>
      <c r="U113" s="809"/>
      <c r="V113" s="809"/>
      <c r="W113" s="809"/>
      <c r="X113" s="809"/>
      <c r="Y113" s="809"/>
      <c r="Z113" s="809"/>
      <c r="AA113" s="809"/>
      <c r="AB113" s="809"/>
      <c r="AC113" s="809"/>
      <c r="AD113" s="809"/>
      <c r="AE113" s="809"/>
      <c r="AF113" s="809"/>
      <c r="AG113" s="809"/>
      <c r="AH113" s="809"/>
      <c r="AI113" s="809"/>
      <c r="AJ113" s="809"/>
      <c r="AK113" s="58"/>
    </row>
    <row r="114" spans="1:37" x14ac:dyDescent="0.2">
      <c r="A114" s="809"/>
      <c r="B114" s="809"/>
      <c r="C114" s="809"/>
      <c r="D114" s="809"/>
      <c r="E114" s="809"/>
      <c r="F114" s="809"/>
      <c r="G114" s="809"/>
      <c r="H114" s="809"/>
      <c r="I114" s="809"/>
      <c r="J114" s="809"/>
      <c r="K114" s="809"/>
      <c r="L114" s="809"/>
      <c r="M114" s="809"/>
      <c r="N114" s="809"/>
      <c r="O114" s="809"/>
      <c r="P114" s="809"/>
      <c r="Q114" s="809"/>
      <c r="R114" s="809"/>
      <c r="S114" s="809"/>
      <c r="T114" s="809"/>
      <c r="U114" s="809"/>
      <c r="V114" s="809"/>
      <c r="W114" s="809"/>
      <c r="X114" s="809"/>
      <c r="Y114" s="809"/>
      <c r="Z114" s="809"/>
      <c r="AA114" s="809"/>
      <c r="AB114" s="809"/>
      <c r="AC114" s="809"/>
      <c r="AD114" s="809"/>
      <c r="AE114" s="809"/>
      <c r="AF114" s="809"/>
      <c r="AG114" s="809"/>
      <c r="AH114" s="809"/>
      <c r="AI114" s="809"/>
      <c r="AJ114" s="809"/>
      <c r="AK114" s="58"/>
    </row>
    <row r="115" spans="1:37" ht="9.75" customHeight="1" x14ac:dyDescent="0.2">
      <c r="A115" s="350"/>
      <c r="B115" s="350"/>
      <c r="C115" s="350"/>
      <c r="D115" s="350"/>
      <c r="E115" s="350"/>
      <c r="F115" s="350"/>
      <c r="G115" s="350"/>
      <c r="H115" s="350"/>
      <c r="I115" s="350"/>
      <c r="J115" s="350"/>
      <c r="K115" s="350"/>
      <c r="L115" s="350"/>
      <c r="M115" s="350"/>
      <c r="N115" s="350"/>
      <c r="O115" s="350"/>
      <c r="P115" s="350"/>
      <c r="Q115" s="350"/>
      <c r="R115" s="350"/>
      <c r="S115" s="350"/>
      <c r="T115" s="350"/>
      <c r="U115" s="350"/>
      <c r="V115" s="350"/>
      <c r="W115" s="350"/>
      <c r="X115" s="350"/>
      <c r="Y115" s="350"/>
      <c r="Z115" s="350"/>
      <c r="AA115" s="350"/>
      <c r="AB115" s="350"/>
      <c r="AC115" s="350"/>
      <c r="AD115" s="350"/>
      <c r="AE115" s="350"/>
      <c r="AF115" s="350"/>
      <c r="AG115" s="350"/>
      <c r="AH115" s="350"/>
      <c r="AI115" s="350"/>
      <c r="AJ115" s="350"/>
      <c r="AK115" s="58"/>
    </row>
    <row r="116" spans="1:37" x14ac:dyDescent="0.2">
      <c r="A116" s="843" t="s">
        <v>555</v>
      </c>
      <c r="B116" s="843"/>
      <c r="C116" s="843"/>
      <c r="D116" s="843"/>
      <c r="E116" s="843"/>
      <c r="F116" s="843"/>
      <c r="G116" s="843"/>
      <c r="H116" s="843"/>
      <c r="I116" s="843"/>
      <c r="J116" s="843"/>
      <c r="K116" s="843"/>
      <c r="L116" s="843"/>
      <c r="M116" s="843"/>
      <c r="N116" s="843"/>
      <c r="O116" s="843"/>
      <c r="P116" s="843"/>
      <c r="Q116" s="843"/>
      <c r="R116" s="843"/>
      <c r="S116" s="843"/>
      <c r="T116" s="843"/>
      <c r="U116" s="843"/>
      <c r="V116" s="843"/>
      <c r="W116" s="843"/>
      <c r="X116" s="843"/>
      <c r="Y116" s="843"/>
      <c r="Z116" s="843"/>
      <c r="AA116" s="843"/>
      <c r="AB116" s="843"/>
      <c r="AC116" s="843"/>
      <c r="AD116" s="843"/>
      <c r="AE116" s="843"/>
      <c r="AF116" s="843"/>
      <c r="AG116" s="843"/>
      <c r="AH116" s="843"/>
      <c r="AI116" s="843"/>
      <c r="AJ116" s="843"/>
      <c r="AK116" s="58"/>
    </row>
    <row r="117" spans="1:37" x14ac:dyDescent="0.2">
      <c r="A117" s="843"/>
      <c r="B117" s="843"/>
      <c r="C117" s="843"/>
      <c r="D117" s="843"/>
      <c r="E117" s="843"/>
      <c r="F117" s="843"/>
      <c r="G117" s="843"/>
      <c r="H117" s="843"/>
      <c r="I117" s="843"/>
      <c r="J117" s="843"/>
      <c r="K117" s="843"/>
      <c r="L117" s="843"/>
      <c r="M117" s="843"/>
      <c r="N117" s="843"/>
      <c r="O117" s="843"/>
      <c r="P117" s="843"/>
      <c r="Q117" s="843"/>
      <c r="R117" s="843"/>
      <c r="S117" s="843"/>
      <c r="T117" s="843"/>
      <c r="U117" s="843"/>
      <c r="V117" s="843"/>
      <c r="W117" s="843"/>
      <c r="X117" s="843"/>
      <c r="Y117" s="843"/>
      <c r="Z117" s="843"/>
      <c r="AA117" s="843"/>
      <c r="AB117" s="843"/>
      <c r="AC117" s="843"/>
      <c r="AD117" s="843"/>
      <c r="AE117" s="843"/>
      <c r="AF117" s="843"/>
      <c r="AG117" s="843"/>
      <c r="AH117" s="843"/>
      <c r="AI117" s="843"/>
      <c r="AJ117" s="843"/>
      <c r="AK117" s="58"/>
    </row>
    <row r="118" spans="1:37" x14ac:dyDescent="0.2">
      <c r="A118" s="843"/>
      <c r="B118" s="843"/>
      <c r="C118" s="843"/>
      <c r="D118" s="843"/>
      <c r="E118" s="843"/>
      <c r="F118" s="843"/>
      <c r="G118" s="843"/>
      <c r="H118" s="843"/>
      <c r="I118" s="843"/>
      <c r="J118" s="843"/>
      <c r="K118" s="843"/>
      <c r="L118" s="843"/>
      <c r="M118" s="843"/>
      <c r="N118" s="843"/>
      <c r="O118" s="843"/>
      <c r="P118" s="843"/>
      <c r="Q118" s="843"/>
      <c r="R118" s="843"/>
      <c r="S118" s="843"/>
      <c r="T118" s="843"/>
      <c r="U118" s="843"/>
      <c r="V118" s="843"/>
      <c r="W118" s="843"/>
      <c r="X118" s="843"/>
      <c r="Y118" s="843"/>
      <c r="Z118" s="843"/>
      <c r="AA118" s="843"/>
      <c r="AB118" s="843"/>
      <c r="AC118" s="843"/>
      <c r="AD118" s="843"/>
      <c r="AE118" s="843"/>
      <c r="AF118" s="843"/>
      <c r="AG118" s="843"/>
      <c r="AH118" s="843"/>
      <c r="AI118" s="843"/>
      <c r="AJ118" s="843"/>
      <c r="AK118" s="58"/>
    </row>
    <row r="119" spans="1:37" ht="8.25" customHeight="1" x14ac:dyDescent="0.2">
      <c r="A119" s="348"/>
      <c r="B119" s="350"/>
      <c r="C119" s="350"/>
      <c r="D119" s="350"/>
      <c r="E119" s="350"/>
      <c r="F119" s="350"/>
      <c r="G119" s="350"/>
      <c r="H119" s="350"/>
      <c r="I119" s="350"/>
      <c r="J119" s="350"/>
      <c r="K119" s="350"/>
      <c r="L119" s="350"/>
      <c r="M119" s="350"/>
      <c r="N119" s="350"/>
      <c r="O119" s="350"/>
      <c r="P119" s="350"/>
      <c r="Q119" s="350"/>
      <c r="R119" s="350"/>
      <c r="S119" s="350"/>
      <c r="T119" s="350"/>
      <c r="U119" s="350"/>
      <c r="V119" s="350"/>
      <c r="W119" s="350"/>
      <c r="X119" s="350"/>
      <c r="Y119" s="350"/>
      <c r="Z119" s="350"/>
      <c r="AA119" s="350"/>
      <c r="AB119" s="350"/>
      <c r="AC119" s="350"/>
      <c r="AD119" s="350"/>
      <c r="AE119" s="350"/>
      <c r="AF119" s="350"/>
      <c r="AG119" s="350"/>
      <c r="AH119" s="350"/>
      <c r="AI119" s="350"/>
      <c r="AJ119" s="350"/>
      <c r="AK119" s="58"/>
    </row>
    <row r="120" spans="1:37" ht="12.75" customHeight="1" x14ac:dyDescent="0.2">
      <c r="A120" s="843" t="s">
        <v>556</v>
      </c>
      <c r="B120" s="843"/>
      <c r="C120" s="843"/>
      <c r="D120" s="843"/>
      <c r="E120" s="843"/>
      <c r="F120" s="843"/>
      <c r="G120" s="843"/>
      <c r="H120" s="843"/>
      <c r="I120" s="843"/>
      <c r="J120" s="843"/>
      <c r="K120" s="843"/>
      <c r="L120" s="843"/>
      <c r="M120" s="843"/>
      <c r="N120" s="843"/>
      <c r="O120" s="843"/>
      <c r="P120" s="843"/>
      <c r="Q120" s="843"/>
      <c r="R120" s="843"/>
      <c r="S120" s="843"/>
      <c r="T120" s="843"/>
      <c r="U120" s="843"/>
      <c r="V120" s="843"/>
      <c r="W120" s="843"/>
      <c r="X120" s="843"/>
      <c r="Y120" s="843"/>
      <c r="Z120" s="843"/>
      <c r="AA120" s="843"/>
      <c r="AB120" s="843"/>
      <c r="AC120" s="843"/>
      <c r="AD120" s="843"/>
      <c r="AE120" s="843"/>
      <c r="AF120" s="843"/>
      <c r="AG120" s="843"/>
      <c r="AH120" s="843"/>
      <c r="AI120" s="843"/>
      <c r="AJ120" s="843"/>
      <c r="AK120" s="58"/>
    </row>
    <row r="121" spans="1:37" x14ac:dyDescent="0.2">
      <c r="A121" s="843"/>
      <c r="B121" s="843"/>
      <c r="C121" s="843"/>
      <c r="D121" s="843"/>
      <c r="E121" s="843"/>
      <c r="F121" s="843"/>
      <c r="G121" s="843"/>
      <c r="H121" s="843"/>
      <c r="I121" s="843"/>
      <c r="J121" s="843"/>
      <c r="K121" s="843"/>
      <c r="L121" s="843"/>
      <c r="M121" s="843"/>
      <c r="N121" s="843"/>
      <c r="O121" s="843"/>
      <c r="P121" s="843"/>
      <c r="Q121" s="843"/>
      <c r="R121" s="843"/>
      <c r="S121" s="843"/>
      <c r="T121" s="843"/>
      <c r="U121" s="843"/>
      <c r="V121" s="843"/>
      <c r="W121" s="843"/>
      <c r="X121" s="843"/>
      <c r="Y121" s="843"/>
      <c r="Z121" s="843"/>
      <c r="AA121" s="843"/>
      <c r="AB121" s="843"/>
      <c r="AC121" s="843"/>
      <c r="AD121" s="843"/>
      <c r="AE121" s="843"/>
      <c r="AF121" s="843"/>
      <c r="AG121" s="843"/>
      <c r="AH121" s="843"/>
      <c r="AI121" s="843"/>
      <c r="AJ121" s="843"/>
      <c r="AK121" s="58"/>
    </row>
    <row r="122" spans="1:37" x14ac:dyDescent="0.2">
      <c r="A122" s="843"/>
      <c r="B122" s="843"/>
      <c r="C122" s="843"/>
      <c r="D122" s="843"/>
      <c r="E122" s="843"/>
      <c r="F122" s="843"/>
      <c r="G122" s="843"/>
      <c r="H122" s="843"/>
      <c r="I122" s="843"/>
      <c r="J122" s="843"/>
      <c r="K122" s="843"/>
      <c r="L122" s="843"/>
      <c r="M122" s="843"/>
      <c r="N122" s="843"/>
      <c r="O122" s="843"/>
      <c r="P122" s="843"/>
      <c r="Q122" s="843"/>
      <c r="R122" s="843"/>
      <c r="S122" s="843"/>
      <c r="T122" s="843"/>
      <c r="U122" s="843"/>
      <c r="V122" s="843"/>
      <c r="W122" s="843"/>
      <c r="X122" s="843"/>
      <c r="Y122" s="843"/>
      <c r="Z122" s="843"/>
      <c r="AA122" s="843"/>
      <c r="AB122" s="843"/>
      <c r="AC122" s="843"/>
      <c r="AD122" s="843"/>
      <c r="AE122" s="843"/>
      <c r="AF122" s="843"/>
      <c r="AG122" s="843"/>
      <c r="AH122" s="843"/>
      <c r="AI122" s="843"/>
      <c r="AJ122" s="843"/>
      <c r="AK122" s="58"/>
    </row>
    <row r="123" spans="1:37" ht="7.5" customHeight="1" x14ac:dyDescent="0.2">
      <c r="A123" s="350"/>
      <c r="B123" s="350"/>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c r="AF123" s="350"/>
      <c r="AG123" s="350"/>
      <c r="AH123" s="350"/>
      <c r="AI123" s="350"/>
      <c r="AJ123" s="350"/>
      <c r="AK123" s="58"/>
    </row>
    <row r="124" spans="1:37" x14ac:dyDescent="0.2">
      <c r="A124" s="843" t="s">
        <v>557</v>
      </c>
      <c r="B124" s="843"/>
      <c r="C124" s="843"/>
      <c r="D124" s="843"/>
      <c r="E124" s="843"/>
      <c r="F124" s="843"/>
      <c r="G124" s="843"/>
      <c r="H124" s="843"/>
      <c r="I124" s="843"/>
      <c r="J124" s="843"/>
      <c r="K124" s="843"/>
      <c r="L124" s="843"/>
      <c r="M124" s="843"/>
      <c r="N124" s="843"/>
      <c r="O124" s="843"/>
      <c r="P124" s="843"/>
      <c r="Q124" s="843"/>
      <c r="R124" s="843"/>
      <c r="S124" s="843"/>
      <c r="T124" s="843"/>
      <c r="U124" s="843"/>
      <c r="V124" s="843"/>
      <c r="W124" s="843"/>
      <c r="X124" s="843"/>
      <c r="Y124" s="843"/>
      <c r="Z124" s="843"/>
      <c r="AA124" s="843"/>
      <c r="AB124" s="843"/>
      <c r="AC124" s="843"/>
      <c r="AD124" s="843"/>
      <c r="AE124" s="843"/>
      <c r="AF124" s="843"/>
      <c r="AG124" s="843"/>
      <c r="AH124" s="843"/>
      <c r="AI124" s="843"/>
      <c r="AJ124" s="843"/>
      <c r="AK124" s="58"/>
    </row>
    <row r="125" spans="1:37" x14ac:dyDescent="0.2">
      <c r="A125" s="843"/>
      <c r="B125" s="843"/>
      <c r="C125" s="843"/>
      <c r="D125" s="843"/>
      <c r="E125" s="843"/>
      <c r="F125" s="843"/>
      <c r="G125" s="843"/>
      <c r="H125" s="843"/>
      <c r="I125" s="843"/>
      <c r="J125" s="843"/>
      <c r="K125" s="843"/>
      <c r="L125" s="843"/>
      <c r="M125" s="843"/>
      <c r="N125" s="843"/>
      <c r="O125" s="843"/>
      <c r="P125" s="843"/>
      <c r="Q125" s="843"/>
      <c r="R125" s="843"/>
      <c r="S125" s="843"/>
      <c r="T125" s="843"/>
      <c r="U125" s="843"/>
      <c r="V125" s="843"/>
      <c r="W125" s="843"/>
      <c r="X125" s="843"/>
      <c r="Y125" s="843"/>
      <c r="Z125" s="843"/>
      <c r="AA125" s="843"/>
      <c r="AB125" s="843"/>
      <c r="AC125" s="843"/>
      <c r="AD125" s="843"/>
      <c r="AE125" s="843"/>
      <c r="AF125" s="843"/>
      <c r="AG125" s="843"/>
      <c r="AH125" s="843"/>
      <c r="AI125" s="843"/>
      <c r="AJ125" s="843"/>
      <c r="AK125" s="58"/>
    </row>
    <row r="126" spans="1:37" x14ac:dyDescent="0.2">
      <c r="A126" s="843"/>
      <c r="B126" s="843"/>
      <c r="C126" s="843"/>
      <c r="D126" s="843"/>
      <c r="E126" s="843"/>
      <c r="F126" s="843"/>
      <c r="G126" s="843"/>
      <c r="H126" s="843"/>
      <c r="I126" s="843"/>
      <c r="J126" s="843"/>
      <c r="K126" s="843"/>
      <c r="L126" s="843"/>
      <c r="M126" s="843"/>
      <c r="N126" s="843"/>
      <c r="O126" s="843"/>
      <c r="P126" s="843"/>
      <c r="Q126" s="843"/>
      <c r="R126" s="843"/>
      <c r="S126" s="843"/>
      <c r="T126" s="843"/>
      <c r="U126" s="843"/>
      <c r="V126" s="843"/>
      <c r="W126" s="843"/>
      <c r="X126" s="843"/>
      <c r="Y126" s="843"/>
      <c r="Z126" s="843"/>
      <c r="AA126" s="843"/>
      <c r="AB126" s="843"/>
      <c r="AC126" s="843"/>
      <c r="AD126" s="843"/>
      <c r="AE126" s="843"/>
      <c r="AF126" s="843"/>
      <c r="AG126" s="843"/>
      <c r="AH126" s="843"/>
      <c r="AI126" s="843"/>
      <c r="AJ126" s="843"/>
      <c r="AK126" s="58"/>
    </row>
    <row r="127" spans="1:37" x14ac:dyDescent="0.2">
      <c r="A127" s="843"/>
      <c r="B127" s="843"/>
      <c r="C127" s="843"/>
      <c r="D127" s="843"/>
      <c r="E127" s="843"/>
      <c r="F127" s="843"/>
      <c r="G127" s="843"/>
      <c r="H127" s="843"/>
      <c r="I127" s="843"/>
      <c r="J127" s="843"/>
      <c r="K127" s="843"/>
      <c r="L127" s="843"/>
      <c r="M127" s="843"/>
      <c r="N127" s="843"/>
      <c r="O127" s="843"/>
      <c r="P127" s="843"/>
      <c r="Q127" s="843"/>
      <c r="R127" s="843"/>
      <c r="S127" s="843"/>
      <c r="T127" s="843"/>
      <c r="U127" s="843"/>
      <c r="V127" s="843"/>
      <c r="W127" s="843"/>
      <c r="X127" s="843"/>
      <c r="Y127" s="843"/>
      <c r="Z127" s="843"/>
      <c r="AA127" s="843"/>
      <c r="AB127" s="843"/>
      <c r="AC127" s="843"/>
      <c r="AD127" s="843"/>
      <c r="AE127" s="843"/>
      <c r="AF127" s="843"/>
      <c r="AG127" s="843"/>
      <c r="AH127" s="843"/>
      <c r="AI127" s="843"/>
      <c r="AJ127" s="843"/>
      <c r="AK127" s="58"/>
    </row>
    <row r="128" spans="1:37" x14ac:dyDescent="0.2">
      <c r="A128" s="348"/>
      <c r="B128" s="350"/>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c r="AG128" s="350"/>
      <c r="AH128" s="350"/>
      <c r="AI128" s="350"/>
      <c r="AJ128" s="350"/>
      <c r="AK128" s="58"/>
    </row>
    <row r="129" spans="1:37" x14ac:dyDescent="0.2">
      <c r="A129" s="843" t="s">
        <v>558</v>
      </c>
      <c r="B129" s="843"/>
      <c r="C129" s="843"/>
      <c r="D129" s="843"/>
      <c r="E129" s="843"/>
      <c r="F129" s="843"/>
      <c r="G129" s="843"/>
      <c r="H129" s="843"/>
      <c r="I129" s="843"/>
      <c r="J129" s="843"/>
      <c r="K129" s="843"/>
      <c r="L129" s="843"/>
      <c r="M129" s="843"/>
      <c r="N129" s="843"/>
      <c r="O129" s="843"/>
      <c r="P129" s="843"/>
      <c r="Q129" s="843"/>
      <c r="R129" s="843"/>
      <c r="S129" s="843"/>
      <c r="T129" s="843"/>
      <c r="U129" s="843"/>
      <c r="V129" s="843"/>
      <c r="W129" s="843"/>
      <c r="X129" s="843"/>
      <c r="Y129" s="843"/>
      <c r="Z129" s="843"/>
      <c r="AA129" s="843"/>
      <c r="AB129" s="843"/>
      <c r="AC129" s="843"/>
      <c r="AD129" s="843"/>
      <c r="AE129" s="843"/>
      <c r="AF129" s="843"/>
      <c r="AG129" s="843"/>
      <c r="AH129" s="843"/>
      <c r="AI129" s="843"/>
      <c r="AJ129" s="843"/>
      <c r="AK129" s="58"/>
    </row>
    <row r="130" spans="1:37" x14ac:dyDescent="0.2">
      <c r="A130" s="843"/>
      <c r="B130" s="843"/>
      <c r="C130" s="843"/>
      <c r="D130" s="843"/>
      <c r="E130" s="843"/>
      <c r="F130" s="843"/>
      <c r="G130" s="843"/>
      <c r="H130" s="843"/>
      <c r="I130" s="843"/>
      <c r="J130" s="843"/>
      <c r="K130" s="843"/>
      <c r="L130" s="843"/>
      <c r="M130" s="843"/>
      <c r="N130" s="843"/>
      <c r="O130" s="843"/>
      <c r="P130" s="843"/>
      <c r="Q130" s="843"/>
      <c r="R130" s="843"/>
      <c r="S130" s="843"/>
      <c r="T130" s="843"/>
      <c r="U130" s="843"/>
      <c r="V130" s="843"/>
      <c r="W130" s="843"/>
      <c r="X130" s="843"/>
      <c r="Y130" s="843"/>
      <c r="Z130" s="843"/>
      <c r="AA130" s="843"/>
      <c r="AB130" s="843"/>
      <c r="AC130" s="843"/>
      <c r="AD130" s="843"/>
      <c r="AE130" s="843"/>
      <c r="AF130" s="843"/>
      <c r="AG130" s="843"/>
      <c r="AH130" s="843"/>
      <c r="AI130" s="843"/>
      <c r="AJ130" s="843"/>
      <c r="AK130" s="58"/>
    </row>
    <row r="131" spans="1:37" x14ac:dyDescent="0.2">
      <c r="A131" s="843" t="s">
        <v>559</v>
      </c>
      <c r="B131" s="843"/>
      <c r="C131" s="843"/>
      <c r="D131" s="843"/>
      <c r="E131" s="843"/>
      <c r="F131" s="843"/>
      <c r="G131" s="843"/>
      <c r="H131" s="843"/>
      <c r="I131" s="843"/>
      <c r="J131" s="843"/>
      <c r="K131" s="843"/>
      <c r="L131" s="843"/>
      <c r="M131" s="843"/>
      <c r="N131" s="843"/>
      <c r="O131" s="843"/>
      <c r="P131" s="843"/>
      <c r="Q131" s="843"/>
      <c r="R131" s="843"/>
      <c r="S131" s="843"/>
      <c r="T131" s="843"/>
      <c r="U131" s="843"/>
      <c r="V131" s="843"/>
      <c r="W131" s="843"/>
      <c r="X131" s="843"/>
      <c r="Y131" s="843"/>
      <c r="Z131" s="843"/>
      <c r="AA131" s="843"/>
      <c r="AB131" s="843"/>
      <c r="AC131" s="843"/>
      <c r="AD131" s="843"/>
      <c r="AE131" s="843"/>
      <c r="AF131" s="843"/>
      <c r="AG131" s="843"/>
      <c r="AH131" s="843"/>
      <c r="AI131" s="843"/>
      <c r="AJ131" s="843"/>
      <c r="AK131" s="58"/>
    </row>
    <row r="132" spans="1:37" x14ac:dyDescent="0.2">
      <c r="A132" s="843"/>
      <c r="B132" s="843"/>
      <c r="C132" s="843"/>
      <c r="D132" s="843"/>
      <c r="E132" s="843"/>
      <c r="F132" s="843"/>
      <c r="G132" s="843"/>
      <c r="H132" s="843"/>
      <c r="I132" s="843"/>
      <c r="J132" s="843"/>
      <c r="K132" s="843"/>
      <c r="L132" s="843"/>
      <c r="M132" s="843"/>
      <c r="N132" s="843"/>
      <c r="O132" s="843"/>
      <c r="P132" s="843"/>
      <c r="Q132" s="843"/>
      <c r="R132" s="843"/>
      <c r="S132" s="843"/>
      <c r="T132" s="843"/>
      <c r="U132" s="843"/>
      <c r="V132" s="843"/>
      <c r="W132" s="843"/>
      <c r="X132" s="843"/>
      <c r="Y132" s="843"/>
      <c r="Z132" s="843"/>
      <c r="AA132" s="843"/>
      <c r="AB132" s="843"/>
      <c r="AC132" s="843"/>
      <c r="AD132" s="843"/>
      <c r="AE132" s="843"/>
      <c r="AF132" s="843"/>
      <c r="AG132" s="843"/>
      <c r="AH132" s="843"/>
      <c r="AI132" s="843"/>
      <c r="AJ132" s="843"/>
      <c r="AK132" s="58"/>
    </row>
    <row r="133" spans="1:37" x14ac:dyDescent="0.2">
      <c r="A133" s="348"/>
      <c r="B133" s="350"/>
      <c r="C133" s="350"/>
      <c r="D133" s="350"/>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c r="AF133" s="350"/>
      <c r="AG133" s="350"/>
      <c r="AH133" s="350"/>
      <c r="AI133" s="350"/>
      <c r="AJ133" s="350"/>
      <c r="AK133" s="58"/>
    </row>
    <row r="134" spans="1:37" x14ac:dyDescent="0.2">
      <c r="A134" s="843" t="s">
        <v>560</v>
      </c>
      <c r="B134" s="843"/>
      <c r="C134" s="843"/>
      <c r="D134" s="843"/>
      <c r="E134" s="843"/>
      <c r="F134" s="843"/>
      <c r="G134" s="843"/>
      <c r="H134" s="843"/>
      <c r="I134" s="843"/>
      <c r="J134" s="843"/>
      <c r="K134" s="843"/>
      <c r="L134" s="843"/>
      <c r="M134" s="843"/>
      <c r="N134" s="843"/>
      <c r="O134" s="843"/>
      <c r="P134" s="843"/>
      <c r="Q134" s="843"/>
      <c r="R134" s="843"/>
      <c r="S134" s="843"/>
      <c r="T134" s="843"/>
      <c r="U134" s="843"/>
      <c r="V134" s="843"/>
      <c r="W134" s="843"/>
      <c r="X134" s="843"/>
      <c r="Y134" s="843"/>
      <c r="Z134" s="843"/>
      <c r="AA134" s="843"/>
      <c r="AB134" s="843"/>
      <c r="AC134" s="843"/>
      <c r="AD134" s="843"/>
      <c r="AE134" s="843"/>
      <c r="AF134" s="843"/>
      <c r="AG134" s="843"/>
      <c r="AH134" s="843"/>
      <c r="AI134" s="843"/>
      <c r="AJ134" s="843"/>
      <c r="AK134" s="58"/>
    </row>
    <row r="135" spans="1:37" x14ac:dyDescent="0.2">
      <c r="A135" s="843"/>
      <c r="B135" s="843"/>
      <c r="C135" s="843"/>
      <c r="D135" s="843"/>
      <c r="E135" s="843"/>
      <c r="F135" s="843"/>
      <c r="G135" s="843"/>
      <c r="H135" s="843"/>
      <c r="I135" s="843"/>
      <c r="J135" s="843"/>
      <c r="K135" s="843"/>
      <c r="L135" s="843"/>
      <c r="M135" s="843"/>
      <c r="N135" s="843"/>
      <c r="O135" s="843"/>
      <c r="P135" s="843"/>
      <c r="Q135" s="843"/>
      <c r="R135" s="843"/>
      <c r="S135" s="843"/>
      <c r="T135" s="843"/>
      <c r="U135" s="843"/>
      <c r="V135" s="843"/>
      <c r="W135" s="843"/>
      <c r="X135" s="843"/>
      <c r="Y135" s="843"/>
      <c r="Z135" s="843"/>
      <c r="AA135" s="843"/>
      <c r="AB135" s="843"/>
      <c r="AC135" s="843"/>
      <c r="AD135" s="843"/>
      <c r="AE135" s="843"/>
      <c r="AF135" s="843"/>
      <c r="AG135" s="843"/>
      <c r="AH135" s="843"/>
      <c r="AI135" s="843"/>
      <c r="AJ135" s="843"/>
      <c r="AK135" s="58"/>
    </row>
    <row r="136" spans="1:37" x14ac:dyDescent="0.2">
      <c r="A136" s="350"/>
      <c r="B136" s="350"/>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c r="AF136" s="350"/>
      <c r="AG136" s="350"/>
      <c r="AH136" s="350"/>
      <c r="AI136" s="350"/>
      <c r="AJ136" s="350"/>
      <c r="AK136" s="58"/>
    </row>
    <row r="137" spans="1:37" x14ac:dyDescent="0.2">
      <c r="A137" s="843" t="s">
        <v>561</v>
      </c>
      <c r="B137" s="843"/>
      <c r="C137" s="843"/>
      <c r="D137" s="843"/>
      <c r="E137" s="843"/>
      <c r="F137" s="843"/>
      <c r="G137" s="843"/>
      <c r="H137" s="843"/>
      <c r="I137" s="843"/>
      <c r="J137" s="843"/>
      <c r="K137" s="843"/>
      <c r="L137" s="843"/>
      <c r="M137" s="843"/>
      <c r="N137" s="843"/>
      <c r="O137" s="843"/>
      <c r="P137" s="843"/>
      <c r="Q137" s="843"/>
      <c r="R137" s="843"/>
      <c r="S137" s="843"/>
      <c r="T137" s="843"/>
      <c r="U137" s="843"/>
      <c r="V137" s="843"/>
      <c r="W137" s="843"/>
      <c r="X137" s="843"/>
      <c r="Y137" s="843"/>
      <c r="Z137" s="843"/>
      <c r="AA137" s="843"/>
      <c r="AB137" s="843"/>
      <c r="AC137" s="843"/>
      <c r="AD137" s="843"/>
      <c r="AE137" s="843"/>
      <c r="AF137" s="843"/>
      <c r="AG137" s="843"/>
      <c r="AH137" s="843"/>
      <c r="AI137" s="843"/>
      <c r="AJ137" s="843"/>
      <c r="AK137" s="58"/>
    </row>
    <row r="138" spans="1:37" x14ac:dyDescent="0.2">
      <c r="A138" s="843"/>
      <c r="B138" s="843"/>
      <c r="C138" s="843"/>
      <c r="D138" s="843"/>
      <c r="E138" s="843"/>
      <c r="F138" s="843"/>
      <c r="G138" s="843"/>
      <c r="H138" s="843"/>
      <c r="I138" s="843"/>
      <c r="J138" s="843"/>
      <c r="K138" s="843"/>
      <c r="L138" s="843"/>
      <c r="M138" s="843"/>
      <c r="N138" s="843"/>
      <c r="O138" s="843"/>
      <c r="P138" s="843"/>
      <c r="Q138" s="843"/>
      <c r="R138" s="843"/>
      <c r="S138" s="843"/>
      <c r="T138" s="843"/>
      <c r="U138" s="843"/>
      <c r="V138" s="843"/>
      <c r="W138" s="843"/>
      <c r="X138" s="843"/>
      <c r="Y138" s="843"/>
      <c r="Z138" s="843"/>
      <c r="AA138" s="843"/>
      <c r="AB138" s="843"/>
      <c r="AC138" s="843"/>
      <c r="AD138" s="843"/>
      <c r="AE138" s="843"/>
      <c r="AF138" s="843"/>
      <c r="AG138" s="843"/>
      <c r="AH138" s="843"/>
      <c r="AI138" s="843"/>
      <c r="AJ138" s="843"/>
      <c r="AK138" s="58"/>
    </row>
    <row r="139" spans="1:37" x14ac:dyDescent="0.2">
      <c r="A139" s="843"/>
      <c r="B139" s="843"/>
      <c r="C139" s="843"/>
      <c r="D139" s="843"/>
      <c r="E139" s="843"/>
      <c r="F139" s="843"/>
      <c r="G139" s="843"/>
      <c r="H139" s="843"/>
      <c r="I139" s="843"/>
      <c r="J139" s="843"/>
      <c r="K139" s="843"/>
      <c r="L139" s="843"/>
      <c r="M139" s="843"/>
      <c r="N139" s="843"/>
      <c r="O139" s="843"/>
      <c r="P139" s="843"/>
      <c r="Q139" s="843"/>
      <c r="R139" s="843"/>
      <c r="S139" s="843"/>
      <c r="T139" s="843"/>
      <c r="U139" s="843"/>
      <c r="V139" s="843"/>
      <c r="W139" s="843"/>
      <c r="X139" s="843"/>
      <c r="Y139" s="843"/>
      <c r="Z139" s="843"/>
      <c r="AA139" s="843"/>
      <c r="AB139" s="843"/>
      <c r="AC139" s="843"/>
      <c r="AD139" s="843"/>
      <c r="AE139" s="843"/>
      <c r="AF139" s="843"/>
      <c r="AG139" s="843"/>
      <c r="AH139" s="843"/>
      <c r="AI139" s="843"/>
      <c r="AJ139" s="843"/>
      <c r="AK139" s="58"/>
    </row>
    <row r="140" spans="1:37" x14ac:dyDescent="0.2">
      <c r="A140" s="843"/>
      <c r="B140" s="843"/>
      <c r="C140" s="843"/>
      <c r="D140" s="843"/>
      <c r="E140" s="843"/>
      <c r="F140" s="843"/>
      <c r="G140" s="843"/>
      <c r="H140" s="843"/>
      <c r="I140" s="843"/>
      <c r="J140" s="843"/>
      <c r="K140" s="843"/>
      <c r="L140" s="843"/>
      <c r="M140" s="843"/>
      <c r="N140" s="843"/>
      <c r="O140" s="843"/>
      <c r="P140" s="843"/>
      <c r="Q140" s="843"/>
      <c r="R140" s="843"/>
      <c r="S140" s="843"/>
      <c r="T140" s="843"/>
      <c r="U140" s="843"/>
      <c r="V140" s="843"/>
      <c r="W140" s="843"/>
      <c r="X140" s="843"/>
      <c r="Y140" s="843"/>
      <c r="Z140" s="843"/>
      <c r="AA140" s="843"/>
      <c r="AB140" s="843"/>
      <c r="AC140" s="843"/>
      <c r="AD140" s="843"/>
      <c r="AE140" s="843"/>
      <c r="AF140" s="843"/>
      <c r="AG140" s="843"/>
      <c r="AH140" s="843"/>
      <c r="AI140" s="843"/>
      <c r="AJ140" s="843"/>
      <c r="AK140" s="58"/>
    </row>
    <row r="141" spans="1:37" x14ac:dyDescent="0.2">
      <c r="A141" s="350"/>
      <c r="B141" s="350"/>
      <c r="C141" s="350"/>
      <c r="D141" s="350"/>
      <c r="E141" s="350"/>
      <c r="F141" s="350"/>
      <c r="G141" s="350"/>
      <c r="H141" s="350"/>
      <c r="I141" s="350"/>
      <c r="J141" s="350"/>
      <c r="K141" s="350"/>
      <c r="L141" s="350"/>
      <c r="M141" s="350"/>
      <c r="N141" s="350"/>
      <c r="O141" s="350"/>
      <c r="P141" s="350"/>
      <c r="Q141" s="350"/>
      <c r="R141" s="350"/>
      <c r="S141" s="350"/>
      <c r="T141" s="350"/>
      <c r="U141" s="350"/>
      <c r="V141" s="350"/>
      <c r="W141" s="350"/>
      <c r="X141" s="350"/>
      <c r="Y141" s="350"/>
      <c r="Z141" s="350"/>
      <c r="AA141" s="350"/>
      <c r="AB141" s="350"/>
      <c r="AC141" s="350"/>
      <c r="AD141" s="350"/>
      <c r="AE141" s="350"/>
      <c r="AF141" s="350"/>
      <c r="AG141" s="350"/>
      <c r="AH141" s="350"/>
      <c r="AI141" s="350"/>
      <c r="AJ141" s="350"/>
      <c r="AK141" s="58"/>
    </row>
    <row r="142" spans="1:37" x14ac:dyDescent="0.2">
      <c r="A142" s="843" t="s">
        <v>562</v>
      </c>
      <c r="B142" s="843"/>
      <c r="C142" s="843"/>
      <c r="D142" s="843"/>
      <c r="E142" s="843"/>
      <c r="F142" s="843"/>
      <c r="G142" s="843"/>
      <c r="H142" s="843"/>
      <c r="I142" s="843"/>
      <c r="J142" s="843"/>
      <c r="K142" s="843"/>
      <c r="L142" s="843"/>
      <c r="M142" s="843"/>
      <c r="N142" s="843"/>
      <c r="O142" s="843"/>
      <c r="P142" s="843"/>
      <c r="Q142" s="843"/>
      <c r="R142" s="843"/>
      <c r="S142" s="843"/>
      <c r="T142" s="843"/>
      <c r="U142" s="843"/>
      <c r="V142" s="843"/>
      <c r="W142" s="843"/>
      <c r="X142" s="843"/>
      <c r="Y142" s="843"/>
      <c r="Z142" s="843"/>
      <c r="AA142" s="843"/>
      <c r="AB142" s="843"/>
      <c r="AC142" s="843"/>
      <c r="AD142" s="843"/>
      <c r="AE142" s="843"/>
      <c r="AF142" s="843"/>
      <c r="AG142" s="843"/>
      <c r="AH142" s="843"/>
      <c r="AI142" s="843"/>
      <c r="AJ142" s="843"/>
      <c r="AK142" s="58"/>
    </row>
    <row r="143" spans="1:37" x14ac:dyDescent="0.2">
      <c r="A143" s="843"/>
      <c r="B143" s="843"/>
      <c r="C143" s="843"/>
      <c r="D143" s="843"/>
      <c r="E143" s="843"/>
      <c r="F143" s="843"/>
      <c r="G143" s="843"/>
      <c r="H143" s="843"/>
      <c r="I143" s="843"/>
      <c r="J143" s="843"/>
      <c r="K143" s="843"/>
      <c r="L143" s="843"/>
      <c r="M143" s="843"/>
      <c r="N143" s="843"/>
      <c r="O143" s="843"/>
      <c r="P143" s="843"/>
      <c r="Q143" s="843"/>
      <c r="R143" s="843"/>
      <c r="S143" s="843"/>
      <c r="T143" s="843"/>
      <c r="U143" s="843"/>
      <c r="V143" s="843"/>
      <c r="W143" s="843"/>
      <c r="X143" s="843"/>
      <c r="Y143" s="843"/>
      <c r="Z143" s="843"/>
      <c r="AA143" s="843"/>
      <c r="AB143" s="843"/>
      <c r="AC143" s="843"/>
      <c r="AD143" s="843"/>
      <c r="AE143" s="843"/>
      <c r="AF143" s="843"/>
      <c r="AG143" s="843"/>
      <c r="AH143" s="843"/>
      <c r="AI143" s="843"/>
      <c r="AJ143" s="843"/>
      <c r="AK143" s="58"/>
    </row>
    <row r="144" spans="1:37" x14ac:dyDescent="0.2">
      <c r="A144" s="348"/>
      <c r="B144" s="350"/>
      <c r="C144" s="350"/>
      <c r="D144" s="350"/>
      <c r="E144" s="350"/>
      <c r="F144" s="350"/>
      <c r="G144" s="350"/>
      <c r="H144" s="350"/>
      <c r="I144" s="350"/>
      <c r="J144" s="350"/>
      <c r="K144" s="350"/>
      <c r="L144" s="350"/>
      <c r="M144" s="350"/>
      <c r="N144" s="350"/>
      <c r="O144" s="350"/>
      <c r="P144" s="350"/>
      <c r="Q144" s="350"/>
      <c r="R144" s="350"/>
      <c r="S144" s="350"/>
      <c r="T144" s="350"/>
      <c r="U144" s="350"/>
      <c r="V144" s="350"/>
      <c r="W144" s="350"/>
      <c r="X144" s="350"/>
      <c r="Y144" s="350"/>
      <c r="Z144" s="350"/>
      <c r="AA144" s="350"/>
      <c r="AB144" s="350"/>
      <c r="AC144" s="350"/>
      <c r="AD144" s="350"/>
      <c r="AE144" s="350"/>
      <c r="AF144" s="350"/>
      <c r="AG144" s="350"/>
      <c r="AH144" s="350"/>
      <c r="AI144" s="350"/>
      <c r="AJ144" s="350"/>
      <c r="AK144" s="58"/>
    </row>
    <row r="145" spans="1:37" x14ac:dyDescent="0.2">
      <c r="A145" s="818" t="s">
        <v>563</v>
      </c>
      <c r="B145" s="818"/>
      <c r="C145" s="818"/>
      <c r="D145" s="818"/>
      <c r="E145" s="818"/>
      <c r="F145" s="818"/>
      <c r="G145" s="818"/>
      <c r="H145" s="818"/>
      <c r="I145" s="818"/>
      <c r="J145" s="818"/>
      <c r="K145" s="818"/>
      <c r="L145" s="818"/>
      <c r="M145" s="818"/>
      <c r="N145" s="818"/>
      <c r="O145" s="818"/>
      <c r="P145" s="818"/>
      <c r="Q145" s="818"/>
      <c r="R145" s="818"/>
      <c r="S145" s="818"/>
      <c r="T145" s="818"/>
      <c r="U145" s="818"/>
      <c r="V145" s="818"/>
      <c r="W145" s="818"/>
      <c r="X145" s="818"/>
      <c r="Y145" s="818"/>
      <c r="Z145" s="818"/>
      <c r="AA145" s="818"/>
      <c r="AB145" s="818"/>
      <c r="AC145" s="818"/>
      <c r="AD145" s="818"/>
      <c r="AE145" s="818"/>
      <c r="AF145" s="818"/>
      <c r="AG145" s="818"/>
      <c r="AH145" s="818"/>
      <c r="AI145" s="818"/>
      <c r="AJ145" s="818"/>
      <c r="AK145" s="58"/>
    </row>
    <row r="146" spans="1:37" ht="9.75" customHeight="1" x14ac:dyDescent="0.2">
      <c r="A146" s="348"/>
      <c r="B146" s="350"/>
      <c r="C146" s="350"/>
      <c r="D146" s="350"/>
      <c r="E146" s="350"/>
      <c r="F146" s="350"/>
      <c r="G146" s="350"/>
      <c r="H146" s="350"/>
      <c r="I146" s="350"/>
      <c r="J146" s="350"/>
      <c r="K146" s="350"/>
      <c r="L146" s="350"/>
      <c r="M146" s="350"/>
      <c r="N146" s="350"/>
      <c r="O146" s="350"/>
      <c r="P146" s="350"/>
      <c r="Q146" s="350"/>
      <c r="R146" s="350"/>
      <c r="S146" s="350"/>
      <c r="T146" s="350"/>
      <c r="U146" s="350"/>
      <c r="V146" s="350"/>
      <c r="W146" s="350"/>
      <c r="X146" s="350"/>
      <c r="Y146" s="350"/>
      <c r="Z146" s="350"/>
      <c r="AA146" s="350"/>
      <c r="AB146" s="350"/>
      <c r="AC146" s="350"/>
      <c r="AD146" s="350"/>
      <c r="AE146" s="350"/>
      <c r="AF146" s="350"/>
      <c r="AG146" s="350"/>
      <c r="AH146" s="350"/>
      <c r="AI146" s="350"/>
      <c r="AJ146" s="350"/>
      <c r="AK146" s="58"/>
    </row>
    <row r="147" spans="1:37" x14ac:dyDescent="0.2">
      <c r="A147" s="843" t="s">
        <v>564</v>
      </c>
      <c r="B147" s="843"/>
      <c r="C147" s="843"/>
      <c r="D147" s="843"/>
      <c r="E147" s="843"/>
      <c r="F147" s="843"/>
      <c r="G147" s="843"/>
      <c r="H147" s="843"/>
      <c r="I147" s="843"/>
      <c r="J147" s="843"/>
      <c r="K147" s="843"/>
      <c r="L147" s="843"/>
      <c r="M147" s="843"/>
      <c r="N147" s="843"/>
      <c r="O147" s="843"/>
      <c r="P147" s="843"/>
      <c r="Q147" s="843"/>
      <c r="R147" s="843"/>
      <c r="S147" s="843"/>
      <c r="T147" s="843"/>
      <c r="U147" s="843"/>
      <c r="V147" s="843"/>
      <c r="W147" s="843"/>
      <c r="X147" s="843"/>
      <c r="Y147" s="843"/>
      <c r="Z147" s="843"/>
      <c r="AA147" s="843"/>
      <c r="AB147" s="843"/>
      <c r="AC147" s="843"/>
      <c r="AD147" s="843"/>
      <c r="AE147" s="843"/>
      <c r="AF147" s="843"/>
      <c r="AG147" s="843"/>
      <c r="AH147" s="843"/>
      <c r="AI147" s="843"/>
      <c r="AJ147" s="843"/>
      <c r="AK147" s="58"/>
    </row>
    <row r="148" spans="1:37" x14ac:dyDescent="0.2">
      <c r="A148" s="843"/>
      <c r="B148" s="843"/>
      <c r="C148" s="843"/>
      <c r="D148" s="843"/>
      <c r="E148" s="843"/>
      <c r="F148" s="843"/>
      <c r="G148" s="843"/>
      <c r="H148" s="843"/>
      <c r="I148" s="843"/>
      <c r="J148" s="843"/>
      <c r="K148" s="843"/>
      <c r="L148" s="843"/>
      <c r="M148" s="843"/>
      <c r="N148" s="843"/>
      <c r="O148" s="843"/>
      <c r="P148" s="843"/>
      <c r="Q148" s="843"/>
      <c r="R148" s="843"/>
      <c r="S148" s="843"/>
      <c r="T148" s="843"/>
      <c r="U148" s="843"/>
      <c r="V148" s="843"/>
      <c r="W148" s="843"/>
      <c r="X148" s="843"/>
      <c r="Y148" s="843"/>
      <c r="Z148" s="843"/>
      <c r="AA148" s="843"/>
      <c r="AB148" s="843"/>
      <c r="AC148" s="843"/>
      <c r="AD148" s="843"/>
      <c r="AE148" s="843"/>
      <c r="AF148" s="843"/>
      <c r="AG148" s="843"/>
      <c r="AH148" s="843"/>
      <c r="AI148" s="843"/>
      <c r="AJ148" s="843"/>
      <c r="AK148" s="58"/>
    </row>
    <row r="149" spans="1:37" ht="9" customHeight="1" x14ac:dyDescent="0.2">
      <c r="A149" s="348"/>
      <c r="B149" s="350"/>
      <c r="C149" s="350"/>
      <c r="D149" s="350"/>
      <c r="E149" s="350"/>
      <c r="F149" s="350"/>
      <c r="G149" s="350"/>
      <c r="H149" s="350"/>
      <c r="I149" s="350"/>
      <c r="J149" s="350"/>
      <c r="K149" s="350"/>
      <c r="L149" s="350"/>
      <c r="M149" s="350"/>
      <c r="N149" s="350"/>
      <c r="O149" s="350"/>
      <c r="P149" s="350"/>
      <c r="Q149" s="350"/>
      <c r="R149" s="350"/>
      <c r="S149" s="350"/>
      <c r="T149" s="350"/>
      <c r="U149" s="350"/>
      <c r="V149" s="350"/>
      <c r="W149" s="350"/>
      <c r="X149" s="350"/>
      <c r="Y149" s="350"/>
      <c r="Z149" s="350"/>
      <c r="AA149" s="350"/>
      <c r="AB149" s="350"/>
      <c r="AC149" s="350"/>
      <c r="AD149" s="350"/>
      <c r="AE149" s="350"/>
      <c r="AF149" s="350"/>
      <c r="AG149" s="350"/>
      <c r="AH149" s="350"/>
      <c r="AI149" s="350"/>
      <c r="AJ149" s="350"/>
      <c r="AK149" s="58"/>
    </row>
    <row r="150" spans="1:37" x14ac:dyDescent="0.2">
      <c r="A150" s="843" t="s">
        <v>565</v>
      </c>
      <c r="B150" s="843"/>
      <c r="C150" s="843"/>
      <c r="D150" s="843"/>
      <c r="E150" s="843"/>
      <c r="F150" s="843"/>
      <c r="G150" s="843"/>
      <c r="H150" s="843"/>
      <c r="I150" s="843"/>
      <c r="J150" s="843"/>
      <c r="K150" s="843"/>
      <c r="L150" s="843"/>
      <c r="M150" s="843"/>
      <c r="N150" s="843"/>
      <c r="O150" s="843"/>
      <c r="P150" s="843"/>
      <c r="Q150" s="843"/>
      <c r="R150" s="843"/>
      <c r="S150" s="843"/>
      <c r="T150" s="843"/>
      <c r="U150" s="843"/>
      <c r="V150" s="843"/>
      <c r="W150" s="843"/>
      <c r="X150" s="843"/>
      <c r="Y150" s="843"/>
      <c r="Z150" s="843"/>
      <c r="AA150" s="843"/>
      <c r="AB150" s="843"/>
      <c r="AC150" s="843"/>
      <c r="AD150" s="843"/>
      <c r="AE150" s="843"/>
      <c r="AF150" s="843"/>
      <c r="AG150" s="843"/>
      <c r="AH150" s="843"/>
      <c r="AI150" s="843"/>
      <c r="AJ150" s="843"/>
      <c r="AK150" s="58"/>
    </row>
    <row r="151" spans="1:37" x14ac:dyDescent="0.2">
      <c r="A151" s="843"/>
      <c r="B151" s="843"/>
      <c r="C151" s="843"/>
      <c r="D151" s="843"/>
      <c r="E151" s="843"/>
      <c r="F151" s="843"/>
      <c r="G151" s="843"/>
      <c r="H151" s="843"/>
      <c r="I151" s="843"/>
      <c r="J151" s="843"/>
      <c r="K151" s="843"/>
      <c r="L151" s="843"/>
      <c r="M151" s="843"/>
      <c r="N151" s="843"/>
      <c r="O151" s="843"/>
      <c r="P151" s="843"/>
      <c r="Q151" s="843"/>
      <c r="R151" s="843"/>
      <c r="S151" s="843"/>
      <c r="T151" s="843"/>
      <c r="U151" s="843"/>
      <c r="V151" s="843"/>
      <c r="W151" s="843"/>
      <c r="X151" s="843"/>
      <c r="Y151" s="843"/>
      <c r="Z151" s="843"/>
      <c r="AA151" s="843"/>
      <c r="AB151" s="843"/>
      <c r="AC151" s="843"/>
      <c r="AD151" s="843"/>
      <c r="AE151" s="843"/>
      <c r="AF151" s="843"/>
      <c r="AG151" s="843"/>
      <c r="AH151" s="843"/>
      <c r="AI151" s="843"/>
      <c r="AJ151" s="843"/>
      <c r="AK151" s="58"/>
    </row>
    <row r="152" spans="1:37" ht="1.5" customHeight="1" x14ac:dyDescent="0.2">
      <c r="A152" s="352"/>
      <c r="B152" s="346"/>
      <c r="C152" s="346"/>
      <c r="D152" s="346"/>
      <c r="E152" s="346"/>
      <c r="F152" s="346"/>
      <c r="G152" s="346"/>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8"/>
    </row>
    <row r="153" spans="1:37" hidden="1" x14ac:dyDescent="0.2">
      <c r="A153" s="352"/>
      <c r="B153" s="346"/>
      <c r="C153" s="346"/>
      <c r="D153" s="346"/>
      <c r="E153" s="346"/>
      <c r="F153" s="346"/>
      <c r="G153" s="346"/>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8"/>
    </row>
    <row r="154" spans="1:37" ht="9.75" customHeight="1" x14ac:dyDescent="0.2">
      <c r="A154" s="352"/>
      <c r="B154" s="346"/>
      <c r="C154" s="346"/>
      <c r="D154" s="346"/>
      <c r="E154" s="346"/>
      <c r="F154" s="346"/>
      <c r="G154" s="346"/>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8"/>
    </row>
    <row r="155" spans="1:37" ht="12.75" customHeight="1" x14ac:dyDescent="0.2">
      <c r="A155" s="843" t="s">
        <v>566</v>
      </c>
      <c r="B155" s="843"/>
      <c r="C155" s="843"/>
      <c r="D155" s="843"/>
      <c r="E155" s="843"/>
      <c r="F155" s="843"/>
      <c r="G155" s="843"/>
      <c r="H155" s="843"/>
      <c r="I155" s="843"/>
      <c r="J155" s="843"/>
      <c r="K155" s="843"/>
      <c r="L155" s="843"/>
      <c r="M155" s="843"/>
      <c r="N155" s="843"/>
      <c r="O155" s="843"/>
      <c r="P155" s="843"/>
      <c r="Q155" s="843"/>
      <c r="R155" s="843"/>
      <c r="S155" s="843"/>
      <c r="T155" s="843"/>
      <c r="U155" s="843"/>
      <c r="V155" s="843"/>
      <c r="W155" s="843"/>
      <c r="X155" s="843"/>
      <c r="Y155" s="843"/>
      <c r="Z155" s="843"/>
      <c r="AA155" s="843"/>
      <c r="AB155" s="843"/>
      <c r="AC155" s="843"/>
      <c r="AD155" s="843"/>
      <c r="AE155" s="843"/>
      <c r="AF155" s="843"/>
      <c r="AG155" s="843"/>
      <c r="AH155" s="843"/>
      <c r="AI155" s="843"/>
      <c r="AJ155" s="843"/>
      <c r="AK155" s="58"/>
    </row>
    <row r="156" spans="1:37" x14ac:dyDescent="0.2">
      <c r="A156" s="843"/>
      <c r="B156" s="843"/>
      <c r="C156" s="843"/>
      <c r="D156" s="843"/>
      <c r="E156" s="843"/>
      <c r="F156" s="843"/>
      <c r="G156" s="843"/>
      <c r="H156" s="843"/>
      <c r="I156" s="843"/>
      <c r="J156" s="843"/>
      <c r="K156" s="843"/>
      <c r="L156" s="843"/>
      <c r="M156" s="843"/>
      <c r="N156" s="843"/>
      <c r="O156" s="843"/>
      <c r="P156" s="843"/>
      <c r="Q156" s="843"/>
      <c r="R156" s="843"/>
      <c r="S156" s="843"/>
      <c r="T156" s="843"/>
      <c r="U156" s="843"/>
      <c r="V156" s="843"/>
      <c r="W156" s="843"/>
      <c r="X156" s="843"/>
      <c r="Y156" s="843"/>
      <c r="Z156" s="843"/>
      <c r="AA156" s="843"/>
      <c r="AB156" s="843"/>
      <c r="AC156" s="843"/>
      <c r="AD156" s="843"/>
      <c r="AE156" s="843"/>
      <c r="AF156" s="843"/>
      <c r="AG156" s="843"/>
      <c r="AH156" s="843"/>
      <c r="AI156" s="843"/>
      <c r="AJ156" s="843"/>
      <c r="AK156" s="58"/>
    </row>
    <row r="157" spans="1:37" x14ac:dyDescent="0.2">
      <c r="A157" s="843"/>
      <c r="B157" s="843"/>
      <c r="C157" s="843"/>
      <c r="D157" s="843"/>
      <c r="E157" s="843"/>
      <c r="F157" s="843"/>
      <c r="G157" s="843"/>
      <c r="H157" s="843"/>
      <c r="I157" s="843"/>
      <c r="J157" s="843"/>
      <c r="K157" s="843"/>
      <c r="L157" s="843"/>
      <c r="M157" s="843"/>
      <c r="N157" s="843"/>
      <c r="O157" s="843"/>
      <c r="P157" s="843"/>
      <c r="Q157" s="843"/>
      <c r="R157" s="843"/>
      <c r="S157" s="843"/>
      <c r="T157" s="843"/>
      <c r="U157" s="843"/>
      <c r="V157" s="843"/>
      <c r="W157" s="843"/>
      <c r="X157" s="843"/>
      <c r="Y157" s="843"/>
      <c r="Z157" s="843"/>
      <c r="AA157" s="843"/>
      <c r="AB157" s="843"/>
      <c r="AC157" s="843"/>
      <c r="AD157" s="843"/>
      <c r="AE157" s="843"/>
      <c r="AF157" s="843"/>
      <c r="AG157" s="843"/>
      <c r="AH157" s="843"/>
      <c r="AI157" s="843"/>
      <c r="AJ157" s="843"/>
      <c r="AK157" s="58"/>
    </row>
    <row r="158" spans="1:37" ht="24.75" customHeight="1" x14ac:dyDescent="0.2">
      <c r="A158" s="843"/>
      <c r="B158" s="843"/>
      <c r="C158" s="843"/>
      <c r="D158" s="843"/>
      <c r="E158" s="843"/>
      <c r="F158" s="843"/>
      <c r="G158" s="843"/>
      <c r="H158" s="843"/>
      <c r="I158" s="843"/>
      <c r="J158" s="843"/>
      <c r="K158" s="843"/>
      <c r="L158" s="843"/>
      <c r="M158" s="843"/>
      <c r="N158" s="843"/>
      <c r="O158" s="843"/>
      <c r="P158" s="843"/>
      <c r="Q158" s="843"/>
      <c r="R158" s="843"/>
      <c r="S158" s="843"/>
      <c r="T158" s="843"/>
      <c r="U158" s="843"/>
      <c r="V158" s="843"/>
      <c r="W158" s="843"/>
      <c r="X158" s="843"/>
      <c r="Y158" s="843"/>
      <c r="Z158" s="843"/>
      <c r="AA158" s="843"/>
      <c r="AB158" s="843"/>
      <c r="AC158" s="843"/>
      <c r="AD158" s="843"/>
      <c r="AE158" s="843"/>
      <c r="AF158" s="843"/>
      <c r="AG158" s="843"/>
      <c r="AH158" s="843"/>
      <c r="AI158" s="843"/>
      <c r="AJ158" s="843"/>
      <c r="AK158" s="58"/>
    </row>
    <row r="159" spans="1:37" ht="8.25" customHeight="1" x14ac:dyDescent="0.2">
      <c r="A159" s="352"/>
      <c r="B159" s="346"/>
      <c r="C159" s="346"/>
      <c r="D159" s="346"/>
      <c r="E159" s="346"/>
      <c r="F159" s="346"/>
      <c r="G159" s="346"/>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8"/>
    </row>
    <row r="160" spans="1:37" x14ac:dyDescent="0.2">
      <c r="A160" s="843" t="s">
        <v>632</v>
      </c>
      <c r="B160" s="843"/>
      <c r="C160" s="843"/>
      <c r="D160" s="843"/>
      <c r="E160" s="843"/>
      <c r="F160" s="843"/>
      <c r="G160" s="843"/>
      <c r="H160" s="843"/>
      <c r="I160" s="843"/>
      <c r="J160" s="843"/>
      <c r="K160" s="843"/>
      <c r="L160" s="843"/>
      <c r="M160" s="843"/>
      <c r="N160" s="843"/>
      <c r="O160" s="843"/>
      <c r="P160" s="843"/>
      <c r="Q160" s="843"/>
      <c r="R160" s="843"/>
      <c r="S160" s="843"/>
      <c r="T160" s="843"/>
      <c r="U160" s="843"/>
      <c r="V160" s="843"/>
      <c r="W160" s="843"/>
      <c r="X160" s="843"/>
      <c r="Y160" s="843"/>
      <c r="Z160" s="843"/>
      <c r="AA160" s="843"/>
      <c r="AB160" s="843"/>
      <c r="AC160" s="843"/>
      <c r="AD160" s="843"/>
      <c r="AE160" s="843"/>
      <c r="AF160" s="843"/>
      <c r="AG160" s="843"/>
      <c r="AH160" s="843"/>
      <c r="AI160" s="843"/>
      <c r="AJ160" s="843"/>
      <c r="AK160" s="58"/>
    </row>
    <row r="161" spans="1:37" x14ac:dyDescent="0.2">
      <c r="A161" s="843"/>
      <c r="B161" s="843"/>
      <c r="C161" s="843"/>
      <c r="D161" s="843"/>
      <c r="E161" s="843"/>
      <c r="F161" s="843"/>
      <c r="G161" s="843"/>
      <c r="H161" s="843"/>
      <c r="I161" s="843"/>
      <c r="J161" s="843"/>
      <c r="K161" s="843"/>
      <c r="L161" s="843"/>
      <c r="M161" s="843"/>
      <c r="N161" s="843"/>
      <c r="O161" s="843"/>
      <c r="P161" s="843"/>
      <c r="Q161" s="843"/>
      <c r="R161" s="843"/>
      <c r="S161" s="843"/>
      <c r="T161" s="843"/>
      <c r="U161" s="843"/>
      <c r="V161" s="843"/>
      <c r="W161" s="843"/>
      <c r="X161" s="843"/>
      <c r="Y161" s="843"/>
      <c r="Z161" s="843"/>
      <c r="AA161" s="843"/>
      <c r="AB161" s="843"/>
      <c r="AC161" s="843"/>
      <c r="AD161" s="843"/>
      <c r="AE161" s="843"/>
      <c r="AF161" s="843"/>
      <c r="AG161" s="843"/>
      <c r="AH161" s="843"/>
      <c r="AI161" s="843"/>
      <c r="AJ161" s="843"/>
      <c r="AK161" s="58"/>
    </row>
    <row r="162" spans="1:37" x14ac:dyDescent="0.2">
      <c r="A162" s="843"/>
      <c r="B162" s="843"/>
      <c r="C162" s="843"/>
      <c r="D162" s="843"/>
      <c r="E162" s="843"/>
      <c r="F162" s="843"/>
      <c r="G162" s="843"/>
      <c r="H162" s="843"/>
      <c r="I162" s="843"/>
      <c r="J162" s="843"/>
      <c r="K162" s="843"/>
      <c r="L162" s="843"/>
      <c r="M162" s="843"/>
      <c r="N162" s="843"/>
      <c r="O162" s="843"/>
      <c r="P162" s="843"/>
      <c r="Q162" s="843"/>
      <c r="R162" s="843"/>
      <c r="S162" s="843"/>
      <c r="T162" s="843"/>
      <c r="U162" s="843"/>
      <c r="V162" s="843"/>
      <c r="W162" s="843"/>
      <c r="X162" s="843"/>
      <c r="Y162" s="843"/>
      <c r="Z162" s="843"/>
      <c r="AA162" s="843"/>
      <c r="AB162" s="843"/>
      <c r="AC162" s="843"/>
      <c r="AD162" s="843"/>
      <c r="AE162" s="843"/>
      <c r="AF162" s="843"/>
      <c r="AG162" s="843"/>
      <c r="AH162" s="843"/>
      <c r="AI162" s="843"/>
      <c r="AJ162" s="843"/>
      <c r="AK162" s="58"/>
    </row>
    <row r="163" spans="1:37" ht="12.75" customHeight="1" x14ac:dyDescent="0.2">
      <c r="A163" s="809" t="str">
        <f>+'1. Estudios Previos'!$A$84</f>
        <v>El servicio solicitado se asimila a un contrato de compraventa y suministros, por tanto, deberá cumplir con toda la normativa vigente para este tipo de contratos como lo establece el código de comercio y el estatuto tributario nacional u otras normas que le apliquen. Los suministros requeridos deberán tener especificado su condición frente al IVA, es decir, si son gravados, exentos o excluidos.
La Institución aplicara las deducciones que por normativa nacional y municipal se encuentran vigentes para este tipo de contratación, las cuales serán: 
- Para los Responsables de IVA se aplicaran retenciones del 2.5%  y RETEIVA del 15% en compras
- Para los No responsables de IVA se aplicaran retenciones del 2.5% y del 3.5% en compras dependiendo si es Declarante de Renta o no Declarante de renta, respectivamente.
- Para todos en caso de no estar exentos, se aplicara la TASA PRODEPORTE Y RECREACION en una tarifa del 1.3%, segun el acuerdo del Municipio de Medellìn Nº 018 de 2020 y la Resolucion Municipal Nº 202150011027 de 2021.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Igualmente, en caso de encontrarse obligado a facturar o realizarlo de forma voluntaria, el proveedor debera expedir factura electronica segun lo establecido en El Decreto 358 de 2020 y Resolucion 042 de 2020.</v>
      </c>
      <c r="B163" s="809"/>
      <c r="C163" s="809"/>
      <c r="D163" s="809"/>
      <c r="E163" s="809"/>
      <c r="F163" s="809"/>
      <c r="G163" s="809"/>
      <c r="H163" s="809"/>
      <c r="I163" s="809"/>
      <c r="J163" s="809"/>
      <c r="K163" s="809"/>
      <c r="L163" s="809"/>
      <c r="M163" s="809"/>
      <c r="N163" s="809"/>
      <c r="O163" s="809"/>
      <c r="P163" s="809"/>
      <c r="Q163" s="809"/>
      <c r="R163" s="809"/>
      <c r="S163" s="809"/>
      <c r="T163" s="809"/>
      <c r="U163" s="809"/>
      <c r="V163" s="809"/>
      <c r="W163" s="809"/>
      <c r="X163" s="809"/>
      <c r="Y163" s="809"/>
      <c r="Z163" s="809"/>
      <c r="AA163" s="809"/>
      <c r="AB163" s="809"/>
      <c r="AC163" s="809"/>
      <c r="AD163" s="809"/>
      <c r="AE163" s="809"/>
      <c r="AF163" s="809"/>
      <c r="AG163" s="809"/>
      <c r="AH163" s="809"/>
      <c r="AI163" s="809"/>
      <c r="AJ163" s="809"/>
      <c r="AK163" s="58"/>
    </row>
    <row r="164" spans="1:37" x14ac:dyDescent="0.2">
      <c r="A164" s="809"/>
      <c r="B164" s="809"/>
      <c r="C164" s="809"/>
      <c r="D164" s="809"/>
      <c r="E164" s="809"/>
      <c r="F164" s="809"/>
      <c r="G164" s="809"/>
      <c r="H164" s="809"/>
      <c r="I164" s="809"/>
      <c r="J164" s="809"/>
      <c r="K164" s="809"/>
      <c r="L164" s="809"/>
      <c r="M164" s="809"/>
      <c r="N164" s="809"/>
      <c r="O164" s="809"/>
      <c r="P164" s="809"/>
      <c r="Q164" s="809"/>
      <c r="R164" s="809"/>
      <c r="S164" s="809"/>
      <c r="T164" s="809"/>
      <c r="U164" s="809"/>
      <c r="V164" s="809"/>
      <c r="W164" s="809"/>
      <c r="X164" s="809"/>
      <c r="Y164" s="809"/>
      <c r="Z164" s="809"/>
      <c r="AA164" s="809"/>
      <c r="AB164" s="809"/>
      <c r="AC164" s="809"/>
      <c r="AD164" s="809"/>
      <c r="AE164" s="809"/>
      <c r="AF164" s="809"/>
      <c r="AG164" s="809"/>
      <c r="AH164" s="809"/>
      <c r="AI164" s="809"/>
      <c r="AJ164" s="809"/>
      <c r="AK164" s="58"/>
    </row>
    <row r="165" spans="1:37" x14ac:dyDescent="0.2">
      <c r="A165" s="809"/>
      <c r="B165" s="809"/>
      <c r="C165" s="809"/>
      <c r="D165" s="809"/>
      <c r="E165" s="809"/>
      <c r="F165" s="809"/>
      <c r="G165" s="809"/>
      <c r="H165" s="809"/>
      <c r="I165" s="809"/>
      <c r="J165" s="809"/>
      <c r="K165" s="809"/>
      <c r="L165" s="809"/>
      <c r="M165" s="809"/>
      <c r="N165" s="809"/>
      <c r="O165" s="809"/>
      <c r="P165" s="809"/>
      <c r="Q165" s="809"/>
      <c r="R165" s="809"/>
      <c r="S165" s="809"/>
      <c r="T165" s="809"/>
      <c r="U165" s="809"/>
      <c r="V165" s="809"/>
      <c r="W165" s="809"/>
      <c r="X165" s="809"/>
      <c r="Y165" s="809"/>
      <c r="Z165" s="809"/>
      <c r="AA165" s="809"/>
      <c r="AB165" s="809"/>
      <c r="AC165" s="809"/>
      <c r="AD165" s="809"/>
      <c r="AE165" s="809"/>
      <c r="AF165" s="809"/>
      <c r="AG165" s="809"/>
      <c r="AH165" s="809"/>
      <c r="AI165" s="809"/>
      <c r="AJ165" s="809"/>
      <c r="AK165" s="58"/>
    </row>
    <row r="166" spans="1:37" x14ac:dyDescent="0.2">
      <c r="A166" s="809"/>
      <c r="B166" s="809"/>
      <c r="C166" s="809"/>
      <c r="D166" s="809"/>
      <c r="E166" s="809"/>
      <c r="F166" s="809"/>
      <c r="G166" s="809"/>
      <c r="H166" s="809"/>
      <c r="I166" s="809"/>
      <c r="J166" s="809"/>
      <c r="K166" s="809"/>
      <c r="L166" s="809"/>
      <c r="M166" s="809"/>
      <c r="N166" s="809"/>
      <c r="O166" s="809"/>
      <c r="P166" s="809"/>
      <c r="Q166" s="809"/>
      <c r="R166" s="809"/>
      <c r="S166" s="809"/>
      <c r="T166" s="809"/>
      <c r="U166" s="809"/>
      <c r="V166" s="809"/>
      <c r="W166" s="809"/>
      <c r="X166" s="809"/>
      <c r="Y166" s="809"/>
      <c r="Z166" s="809"/>
      <c r="AA166" s="809"/>
      <c r="AB166" s="809"/>
      <c r="AC166" s="809"/>
      <c r="AD166" s="809"/>
      <c r="AE166" s="809"/>
      <c r="AF166" s="809"/>
      <c r="AG166" s="809"/>
      <c r="AH166" s="809"/>
      <c r="AI166" s="809"/>
      <c r="AJ166" s="809"/>
      <c r="AK166" s="58"/>
    </row>
    <row r="167" spans="1:37" ht="135" customHeight="1" x14ac:dyDescent="0.2">
      <c r="A167" s="809"/>
      <c r="B167" s="809"/>
      <c r="C167" s="809"/>
      <c r="D167" s="809"/>
      <c r="E167" s="809"/>
      <c r="F167" s="809"/>
      <c r="G167" s="809"/>
      <c r="H167" s="809"/>
      <c r="I167" s="809"/>
      <c r="J167" s="809"/>
      <c r="K167" s="809"/>
      <c r="L167" s="809"/>
      <c r="M167" s="809"/>
      <c r="N167" s="809"/>
      <c r="O167" s="809"/>
      <c r="P167" s="809"/>
      <c r="Q167" s="809"/>
      <c r="R167" s="809"/>
      <c r="S167" s="809"/>
      <c r="T167" s="809"/>
      <c r="U167" s="809"/>
      <c r="V167" s="809"/>
      <c r="W167" s="809"/>
      <c r="X167" s="809"/>
      <c r="Y167" s="809"/>
      <c r="Z167" s="809"/>
      <c r="AA167" s="809"/>
      <c r="AB167" s="809"/>
      <c r="AC167" s="809"/>
      <c r="AD167" s="809"/>
      <c r="AE167" s="809"/>
      <c r="AF167" s="809"/>
      <c r="AG167" s="809"/>
      <c r="AH167" s="809"/>
      <c r="AI167" s="809"/>
      <c r="AJ167" s="809"/>
      <c r="AK167" s="58"/>
    </row>
    <row r="168" spans="1:37" ht="2.25" customHeight="1" x14ac:dyDescent="0.2">
      <c r="A168" s="809"/>
      <c r="B168" s="809"/>
      <c r="C168" s="809"/>
      <c r="D168" s="809"/>
      <c r="E168" s="809"/>
      <c r="F168" s="809"/>
      <c r="G168" s="809"/>
      <c r="H168" s="809"/>
      <c r="I168" s="809"/>
      <c r="J168" s="809"/>
      <c r="K168" s="809"/>
      <c r="L168" s="809"/>
      <c r="M168" s="809"/>
      <c r="N168" s="809"/>
      <c r="O168" s="809"/>
      <c r="P168" s="809"/>
      <c r="Q168" s="809"/>
      <c r="R168" s="809"/>
      <c r="S168" s="809"/>
      <c r="T168" s="809"/>
      <c r="U168" s="809"/>
      <c r="V168" s="809"/>
      <c r="W168" s="809"/>
      <c r="X168" s="809"/>
      <c r="Y168" s="809"/>
      <c r="Z168" s="809"/>
      <c r="AA168" s="809"/>
      <c r="AB168" s="809"/>
      <c r="AC168" s="809"/>
      <c r="AD168" s="809"/>
      <c r="AE168" s="809"/>
      <c r="AF168" s="809"/>
      <c r="AG168" s="809"/>
      <c r="AH168" s="809"/>
      <c r="AI168" s="809"/>
      <c r="AJ168" s="809"/>
      <c r="AK168" s="58"/>
    </row>
    <row r="169" spans="1:37" hidden="1" x14ac:dyDescent="0.2">
      <c r="A169" s="809"/>
      <c r="B169" s="809"/>
      <c r="C169" s="809"/>
      <c r="D169" s="809"/>
      <c r="E169" s="809"/>
      <c r="F169" s="809"/>
      <c r="G169" s="809"/>
      <c r="H169" s="809"/>
      <c r="I169" s="809"/>
      <c r="J169" s="809"/>
      <c r="K169" s="809"/>
      <c r="L169" s="809"/>
      <c r="M169" s="809"/>
      <c r="N169" s="809"/>
      <c r="O169" s="809"/>
      <c r="P169" s="809"/>
      <c r="Q169" s="809"/>
      <c r="R169" s="809"/>
      <c r="S169" s="809"/>
      <c r="T169" s="809"/>
      <c r="U169" s="809"/>
      <c r="V169" s="809"/>
      <c r="W169" s="809"/>
      <c r="X169" s="809"/>
      <c r="Y169" s="809"/>
      <c r="Z169" s="809"/>
      <c r="AA169" s="809"/>
      <c r="AB169" s="809"/>
      <c r="AC169" s="809"/>
      <c r="AD169" s="809"/>
      <c r="AE169" s="809"/>
      <c r="AF169" s="809"/>
      <c r="AG169" s="809"/>
      <c r="AH169" s="809"/>
      <c r="AI169" s="809"/>
      <c r="AJ169" s="809"/>
      <c r="AK169" s="58"/>
    </row>
    <row r="170" spans="1:37" hidden="1" x14ac:dyDescent="0.2">
      <c r="A170" s="809"/>
      <c r="B170" s="809"/>
      <c r="C170" s="809"/>
      <c r="D170" s="809"/>
      <c r="E170" s="809"/>
      <c r="F170" s="809"/>
      <c r="G170" s="809"/>
      <c r="H170" s="809"/>
      <c r="I170" s="809"/>
      <c r="J170" s="809"/>
      <c r="K170" s="809"/>
      <c r="L170" s="809"/>
      <c r="M170" s="809"/>
      <c r="N170" s="809"/>
      <c r="O170" s="809"/>
      <c r="P170" s="809"/>
      <c r="Q170" s="809"/>
      <c r="R170" s="809"/>
      <c r="S170" s="809"/>
      <c r="T170" s="809"/>
      <c r="U170" s="809"/>
      <c r="V170" s="809"/>
      <c r="W170" s="809"/>
      <c r="X170" s="809"/>
      <c r="Y170" s="809"/>
      <c r="Z170" s="809"/>
      <c r="AA170" s="809"/>
      <c r="AB170" s="809"/>
      <c r="AC170" s="809"/>
      <c r="AD170" s="809"/>
      <c r="AE170" s="809"/>
      <c r="AF170" s="809"/>
      <c r="AG170" s="809"/>
      <c r="AH170" s="809"/>
      <c r="AI170" s="809"/>
      <c r="AJ170" s="809"/>
      <c r="AK170" s="58"/>
    </row>
    <row r="171" spans="1:37" ht="25.5" hidden="1" customHeight="1" x14ac:dyDescent="0.2">
      <c r="A171" s="809"/>
      <c r="B171" s="809"/>
      <c r="C171" s="809"/>
      <c r="D171" s="809"/>
      <c r="E171" s="809"/>
      <c r="F171" s="809"/>
      <c r="G171" s="809"/>
      <c r="H171" s="809"/>
      <c r="I171" s="809"/>
      <c r="J171" s="809"/>
      <c r="K171" s="809"/>
      <c r="L171" s="809"/>
      <c r="M171" s="809"/>
      <c r="N171" s="809"/>
      <c r="O171" s="809"/>
      <c r="P171" s="809"/>
      <c r="Q171" s="809"/>
      <c r="R171" s="809"/>
      <c r="S171" s="809"/>
      <c r="T171" s="809"/>
      <c r="U171" s="809"/>
      <c r="V171" s="809"/>
      <c r="W171" s="809"/>
      <c r="X171" s="809"/>
      <c r="Y171" s="809"/>
      <c r="Z171" s="809"/>
      <c r="AA171" s="809"/>
      <c r="AB171" s="809"/>
      <c r="AC171" s="809"/>
      <c r="AD171" s="809"/>
      <c r="AE171" s="809"/>
      <c r="AF171" s="809"/>
      <c r="AG171" s="809"/>
      <c r="AH171" s="809"/>
      <c r="AI171" s="809"/>
      <c r="AJ171" s="809"/>
      <c r="AK171" s="58"/>
    </row>
    <row r="172" spans="1:37" hidden="1" x14ac:dyDescent="0.2">
      <c r="A172" s="348"/>
      <c r="B172" s="350"/>
      <c r="C172" s="350"/>
      <c r="D172" s="350"/>
      <c r="E172" s="350"/>
      <c r="F172" s="350"/>
      <c r="G172" s="350"/>
      <c r="H172" s="350"/>
      <c r="I172" s="350"/>
      <c r="J172" s="350"/>
      <c r="K172" s="350"/>
      <c r="L172" s="350"/>
      <c r="M172" s="350"/>
      <c r="N172" s="350"/>
      <c r="O172" s="350"/>
      <c r="P172" s="350"/>
      <c r="Q172" s="350"/>
      <c r="R172" s="350"/>
      <c r="S172" s="350"/>
      <c r="T172" s="350"/>
      <c r="U172" s="350"/>
      <c r="V172" s="350"/>
      <c r="W172" s="350"/>
      <c r="X172" s="350"/>
      <c r="Y172" s="350"/>
      <c r="Z172" s="350"/>
      <c r="AA172" s="350"/>
      <c r="AB172" s="350"/>
      <c r="AC172" s="350"/>
      <c r="AD172" s="350"/>
      <c r="AE172" s="350"/>
      <c r="AF172" s="350"/>
      <c r="AG172" s="350"/>
      <c r="AH172" s="350"/>
      <c r="AI172" s="350"/>
      <c r="AJ172" s="350"/>
      <c r="AK172" s="58"/>
    </row>
    <row r="173" spans="1:37" x14ac:dyDescent="0.2">
      <c r="A173" s="809" t="str">
        <f>CONCATENATE("De conformidad con lo que antecede, en ejercicio de las facultades de que son titulares cada uno de los firmantes, suscriben este Contrato en la ciudad de Medellín el ",Datos!$D$41,".")</f>
        <v>De conformidad con lo que antecede, en ejercicio de las facultades de que son titulares cada uno de los firmantes, suscriben este Contrato en la ciudad de Medellín el .</v>
      </c>
      <c r="B173" s="809"/>
      <c r="C173" s="809"/>
      <c r="D173" s="809"/>
      <c r="E173" s="809"/>
      <c r="F173" s="809"/>
      <c r="G173" s="809"/>
      <c r="H173" s="809"/>
      <c r="I173" s="809"/>
      <c r="J173" s="809"/>
      <c r="K173" s="809"/>
      <c r="L173" s="809"/>
      <c r="M173" s="809"/>
      <c r="N173" s="809"/>
      <c r="O173" s="809"/>
      <c r="P173" s="809"/>
      <c r="Q173" s="809"/>
      <c r="R173" s="809"/>
      <c r="S173" s="809"/>
      <c r="T173" s="809"/>
      <c r="U173" s="809"/>
      <c r="V173" s="809"/>
      <c r="W173" s="809"/>
      <c r="X173" s="809"/>
      <c r="Y173" s="809"/>
      <c r="Z173" s="809"/>
      <c r="AA173" s="809"/>
      <c r="AB173" s="809"/>
      <c r="AC173" s="809"/>
      <c r="AD173" s="809"/>
      <c r="AE173" s="809"/>
      <c r="AF173" s="809"/>
      <c r="AG173" s="809"/>
      <c r="AH173" s="809"/>
      <c r="AI173" s="809"/>
      <c r="AJ173" s="809"/>
      <c r="AK173" s="58"/>
    </row>
    <row r="174" spans="1:37" x14ac:dyDescent="0.2">
      <c r="A174" s="809"/>
      <c r="B174" s="809"/>
      <c r="C174" s="809"/>
      <c r="D174" s="809"/>
      <c r="E174" s="809"/>
      <c r="F174" s="809"/>
      <c r="G174" s="809"/>
      <c r="H174" s="809"/>
      <c r="I174" s="809"/>
      <c r="J174" s="809"/>
      <c r="K174" s="809"/>
      <c r="L174" s="809"/>
      <c r="M174" s="809"/>
      <c r="N174" s="809"/>
      <c r="O174" s="809"/>
      <c r="P174" s="809"/>
      <c r="Q174" s="809"/>
      <c r="R174" s="809"/>
      <c r="S174" s="809"/>
      <c r="T174" s="809"/>
      <c r="U174" s="809"/>
      <c r="V174" s="809"/>
      <c r="W174" s="809"/>
      <c r="X174" s="809"/>
      <c r="Y174" s="809"/>
      <c r="Z174" s="809"/>
      <c r="AA174" s="809"/>
      <c r="AB174" s="809"/>
      <c r="AC174" s="809"/>
      <c r="AD174" s="809"/>
      <c r="AE174" s="809"/>
      <c r="AF174" s="809"/>
      <c r="AG174" s="809"/>
      <c r="AH174" s="809"/>
      <c r="AI174" s="809"/>
      <c r="AJ174" s="809"/>
      <c r="AK174" s="58"/>
    </row>
    <row r="175" spans="1:37" x14ac:dyDescent="0.2">
      <c r="A175" s="346"/>
      <c r="B175" s="346"/>
      <c r="C175" s="346"/>
      <c r="D175" s="346"/>
      <c r="E175" s="346"/>
      <c r="F175" s="346"/>
      <c r="G175" s="346"/>
      <c r="H175" s="346"/>
      <c r="I175" s="346"/>
      <c r="J175" s="346"/>
      <c r="K175" s="346"/>
      <c r="L175" s="361"/>
      <c r="M175" s="361"/>
      <c r="N175" s="361"/>
      <c r="O175" s="361"/>
      <c r="P175" s="361"/>
      <c r="Q175" s="361"/>
      <c r="R175" s="361"/>
      <c r="S175" s="361"/>
      <c r="T175" s="361"/>
      <c r="U175" s="361"/>
      <c r="V175" s="361"/>
      <c r="W175" s="361"/>
      <c r="X175" s="350"/>
      <c r="Y175" s="350"/>
      <c r="Z175" s="350"/>
      <c r="AA175" s="350"/>
      <c r="AB175" s="350"/>
      <c r="AC175" s="350"/>
      <c r="AD175" s="350"/>
      <c r="AE175" s="350"/>
      <c r="AF175" s="350"/>
      <c r="AG175" s="350"/>
      <c r="AH175" s="350"/>
      <c r="AI175" s="350"/>
      <c r="AJ175" s="350"/>
      <c r="AK175" s="58"/>
    </row>
    <row r="176" spans="1:37" x14ac:dyDescent="0.2">
      <c r="A176" s="350"/>
      <c r="B176" s="350"/>
      <c r="C176" s="350"/>
      <c r="D176" s="350"/>
      <c r="E176" s="350"/>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350"/>
      <c r="AE176" s="350"/>
      <c r="AF176" s="350"/>
      <c r="AG176" s="350"/>
      <c r="AH176" s="350"/>
      <c r="AI176" s="350"/>
      <c r="AJ176" s="350"/>
      <c r="AK176" s="58"/>
    </row>
    <row r="177" spans="1:37" x14ac:dyDescent="0.2">
      <c r="A177" s="350"/>
      <c r="B177" s="350"/>
      <c r="C177" s="350"/>
      <c r="D177" s="350"/>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350"/>
      <c r="AE177" s="350"/>
      <c r="AF177" s="350"/>
      <c r="AG177" s="350"/>
      <c r="AH177" s="350"/>
      <c r="AI177" s="350"/>
      <c r="AJ177" s="350"/>
      <c r="AK177" s="58"/>
    </row>
    <row r="178" spans="1:37" x14ac:dyDescent="0.2">
      <c r="A178" s="346"/>
      <c r="B178" s="346"/>
      <c r="C178" s="346"/>
      <c r="D178" s="346"/>
      <c r="E178" s="346"/>
      <c r="F178" s="346"/>
      <c r="G178" s="346"/>
      <c r="H178" s="51"/>
      <c r="I178" s="51"/>
      <c r="J178" s="51"/>
      <c r="K178" s="51"/>
      <c r="L178" s="51"/>
      <c r="M178" s="51"/>
      <c r="N178" s="51"/>
      <c r="O178" s="51"/>
      <c r="P178" s="51"/>
      <c r="Q178" s="51"/>
      <c r="R178" s="52"/>
      <c r="S178" s="52"/>
      <c r="T178" s="52"/>
      <c r="U178" s="52"/>
      <c r="V178" s="52"/>
      <c r="W178" s="52"/>
      <c r="X178" s="52"/>
      <c r="Y178" s="52"/>
      <c r="Z178" s="52"/>
      <c r="AA178" s="52"/>
      <c r="AB178" s="51"/>
      <c r="AC178" s="51"/>
      <c r="AD178" s="51"/>
      <c r="AE178" s="51"/>
      <c r="AF178" s="51"/>
      <c r="AG178" s="51"/>
      <c r="AH178" s="51"/>
      <c r="AI178" s="51"/>
      <c r="AJ178" s="51"/>
      <c r="AK178" s="58"/>
    </row>
    <row r="179" spans="1:37" x14ac:dyDescent="0.2">
      <c r="A179" s="216" t="str">
        <f>+Datos!$B$7</f>
        <v>ALICIA MARIA MARIN OCHOA</v>
      </c>
      <c r="B179" s="216"/>
      <c r="C179" s="216"/>
      <c r="D179" s="216"/>
      <c r="E179" s="216"/>
      <c r="F179" s="216"/>
      <c r="G179" s="216"/>
      <c r="H179" s="216"/>
      <c r="I179" s="216"/>
      <c r="J179" s="216"/>
      <c r="K179" s="216"/>
      <c r="L179" s="216"/>
      <c r="M179" s="51"/>
      <c r="N179" s="51"/>
      <c r="O179" s="51"/>
      <c r="P179" s="51"/>
      <c r="Q179" s="51"/>
      <c r="R179" s="216" t="str">
        <f>+Datos!$E$65</f>
        <v>JUAN CARLOS HURTADO JARAMILLO</v>
      </c>
      <c r="S179" s="216"/>
      <c r="T179" s="216"/>
      <c r="U179" s="216"/>
      <c r="V179" s="216"/>
      <c r="W179" s="216"/>
      <c r="X179" s="216"/>
      <c r="Y179" s="216"/>
      <c r="Z179" s="216"/>
      <c r="AA179" s="216"/>
      <c r="AB179" s="216"/>
      <c r="AC179" s="216"/>
      <c r="AD179" s="216"/>
      <c r="AE179" s="216"/>
      <c r="AF179" s="216"/>
      <c r="AG179" s="51"/>
      <c r="AH179" s="51"/>
      <c r="AI179" s="51"/>
      <c r="AJ179" s="51"/>
      <c r="AK179" s="58"/>
    </row>
    <row r="180" spans="1:37" x14ac:dyDescent="0.2">
      <c r="A180" s="217" t="str">
        <f>Datos!A7</f>
        <v xml:space="preserve">Rector(a) </v>
      </c>
      <c r="B180" s="346"/>
      <c r="C180" s="346"/>
      <c r="D180" s="346"/>
      <c r="E180" s="346"/>
      <c r="F180" s="346"/>
      <c r="G180" s="346"/>
      <c r="H180" s="51"/>
      <c r="I180" s="51"/>
      <c r="J180" s="51"/>
      <c r="K180" s="51"/>
      <c r="L180" s="51"/>
      <c r="M180" s="51"/>
      <c r="N180" s="51"/>
      <c r="O180" s="51"/>
      <c r="P180" s="51"/>
      <c r="Q180" s="51"/>
      <c r="R180" s="529" t="s">
        <v>264</v>
      </c>
      <c r="S180" s="51"/>
      <c r="T180" s="51"/>
      <c r="U180" s="51"/>
      <c r="V180" s="1039">
        <f>+Datos!$E$66</f>
        <v>70565905</v>
      </c>
      <c r="W180" s="842"/>
      <c r="X180" s="842"/>
      <c r="Y180" s="842"/>
      <c r="Z180" s="842"/>
      <c r="AA180" s="842"/>
      <c r="AB180" s="842"/>
      <c r="AC180" s="51"/>
      <c r="AD180" s="51"/>
      <c r="AE180" s="51"/>
      <c r="AF180" s="51"/>
      <c r="AG180" s="51"/>
      <c r="AH180" s="51"/>
      <c r="AI180" s="51"/>
      <c r="AJ180" s="51"/>
      <c r="AK180" s="58"/>
    </row>
    <row r="181" spans="1:37" x14ac:dyDescent="0.2">
      <c r="A181" s="217"/>
      <c r="B181" s="336"/>
      <c r="C181" s="336"/>
      <c r="D181" s="336"/>
      <c r="E181" s="336"/>
      <c r="F181" s="336"/>
      <c r="G181" s="336"/>
      <c r="R181" s="50" t="s">
        <v>567</v>
      </c>
      <c r="S181" s="51"/>
      <c r="T181" s="51"/>
      <c r="U181" s="51"/>
      <c r="V181" s="51"/>
    </row>
    <row r="182" spans="1:37" x14ac:dyDescent="0.2">
      <c r="A182" s="336"/>
      <c r="R182" s="50" t="str">
        <f>+Datos!$B$65</f>
        <v>VIVERO FLORECER S.A.S</v>
      </c>
      <c r="S182" s="50"/>
      <c r="T182" s="50"/>
      <c r="U182" s="50"/>
      <c r="V182" s="50"/>
      <c r="W182" s="24"/>
      <c r="X182" s="24"/>
    </row>
    <row r="183" spans="1:37" x14ac:dyDescent="0.2">
      <c r="A183" s="336"/>
      <c r="R183" s="50" t="s">
        <v>568</v>
      </c>
      <c r="S183" s="1039" t="str">
        <f>+Datos!$B$66</f>
        <v>900713950-7</v>
      </c>
      <c r="T183" s="1039"/>
      <c r="U183" s="1039"/>
      <c r="V183" s="1039"/>
      <c r="W183" s="1039"/>
    </row>
  </sheetData>
  <mergeCells count="281">
    <mergeCell ref="A81:B81"/>
    <mergeCell ref="C81:E81"/>
    <mergeCell ref="F81:J81"/>
    <mergeCell ref="K81:Z81"/>
    <mergeCell ref="AA81:AE81"/>
    <mergeCell ref="AF81:AJ81"/>
    <mergeCell ref="A82:B82"/>
    <mergeCell ref="C82:E82"/>
    <mergeCell ref="F82:J82"/>
    <mergeCell ref="K82:Z82"/>
    <mergeCell ref="AA82:AE82"/>
    <mergeCell ref="AF82:AJ82"/>
    <mergeCell ref="A79:B79"/>
    <mergeCell ref="C79:E79"/>
    <mergeCell ref="F79:J79"/>
    <mergeCell ref="K79:Z79"/>
    <mergeCell ref="AA79:AE79"/>
    <mergeCell ref="AF79:AJ79"/>
    <mergeCell ref="A80:B80"/>
    <mergeCell ref="C80:E80"/>
    <mergeCell ref="F80:J80"/>
    <mergeCell ref="K80:Z80"/>
    <mergeCell ref="AA80:AE80"/>
    <mergeCell ref="AF80:AJ80"/>
    <mergeCell ref="A77:B77"/>
    <mergeCell ref="C77:E77"/>
    <mergeCell ref="F77:J77"/>
    <mergeCell ref="K77:Z77"/>
    <mergeCell ref="AA77:AE77"/>
    <mergeCell ref="AF77:AJ77"/>
    <mergeCell ref="A78:B78"/>
    <mergeCell ref="C78:E78"/>
    <mergeCell ref="F78:J78"/>
    <mergeCell ref="K78:Z78"/>
    <mergeCell ref="AA78:AE78"/>
    <mergeCell ref="AF78:AJ78"/>
    <mergeCell ref="A75:B75"/>
    <mergeCell ref="C75:E75"/>
    <mergeCell ref="F75:J75"/>
    <mergeCell ref="K75:Z75"/>
    <mergeCell ref="AA75:AE75"/>
    <mergeCell ref="AF75:AJ75"/>
    <mergeCell ref="A76:B76"/>
    <mergeCell ref="C76:E76"/>
    <mergeCell ref="F76:J76"/>
    <mergeCell ref="K76:Z76"/>
    <mergeCell ref="AA76:AE76"/>
    <mergeCell ref="AF76:AJ76"/>
    <mergeCell ref="A73:B73"/>
    <mergeCell ref="C73:E73"/>
    <mergeCell ref="F73:J73"/>
    <mergeCell ref="K73:Z73"/>
    <mergeCell ref="AA73:AE73"/>
    <mergeCell ref="AF73:AJ73"/>
    <mergeCell ref="A74:B74"/>
    <mergeCell ref="C74:E74"/>
    <mergeCell ref="F74:J74"/>
    <mergeCell ref="K74:Z74"/>
    <mergeCell ref="AA74:AE74"/>
    <mergeCell ref="AF74:AJ74"/>
    <mergeCell ref="A71:B71"/>
    <mergeCell ref="C71:E71"/>
    <mergeCell ref="F71:J71"/>
    <mergeCell ref="K71:Z71"/>
    <mergeCell ref="AA71:AE71"/>
    <mergeCell ref="AF71:AJ71"/>
    <mergeCell ref="A72:B72"/>
    <mergeCell ref="C72:E72"/>
    <mergeCell ref="F72:J72"/>
    <mergeCell ref="K72:Z72"/>
    <mergeCell ref="AA72:AE72"/>
    <mergeCell ref="AF72:AJ72"/>
    <mergeCell ref="A69:B69"/>
    <mergeCell ref="C69:E69"/>
    <mergeCell ref="F69:J69"/>
    <mergeCell ref="K69:Z69"/>
    <mergeCell ref="AA69:AE69"/>
    <mergeCell ref="AF69:AJ69"/>
    <mergeCell ref="A70:B70"/>
    <mergeCell ref="C70:E70"/>
    <mergeCell ref="F70:J70"/>
    <mergeCell ref="K70:Z70"/>
    <mergeCell ref="AA70:AE70"/>
    <mergeCell ref="AF70:AJ70"/>
    <mergeCell ref="A67:B67"/>
    <mergeCell ref="C67:E67"/>
    <mergeCell ref="F67:J67"/>
    <mergeCell ref="K67:Z67"/>
    <mergeCell ref="AA67:AE67"/>
    <mergeCell ref="AF67:AJ67"/>
    <mergeCell ref="A68:B68"/>
    <mergeCell ref="C68:E68"/>
    <mergeCell ref="F68:J68"/>
    <mergeCell ref="K68:Z68"/>
    <mergeCell ref="AA68:AE68"/>
    <mergeCell ref="AF68:AJ68"/>
    <mergeCell ref="A65:B65"/>
    <mergeCell ref="C65:E65"/>
    <mergeCell ref="F65:J65"/>
    <mergeCell ref="K65:Z65"/>
    <mergeCell ref="AA65:AE65"/>
    <mergeCell ref="AF65:AJ65"/>
    <mergeCell ref="A66:B66"/>
    <mergeCell ref="C66:E66"/>
    <mergeCell ref="F66:J66"/>
    <mergeCell ref="K66:Z66"/>
    <mergeCell ref="AA66:AE66"/>
    <mergeCell ref="AF66:AJ66"/>
    <mergeCell ref="A63:B63"/>
    <mergeCell ref="C63:E63"/>
    <mergeCell ref="F63:J63"/>
    <mergeCell ref="K63:Z63"/>
    <mergeCell ref="AA63:AE63"/>
    <mergeCell ref="AF63:AJ63"/>
    <mergeCell ref="A64:B64"/>
    <mergeCell ref="C64:E64"/>
    <mergeCell ref="F64:J64"/>
    <mergeCell ref="K64:Z64"/>
    <mergeCell ref="AA64:AE64"/>
    <mergeCell ref="AF64:AJ64"/>
    <mergeCell ref="A61:B61"/>
    <mergeCell ref="C61:E61"/>
    <mergeCell ref="F61:J61"/>
    <mergeCell ref="K61:Z61"/>
    <mergeCell ref="AA61:AE61"/>
    <mergeCell ref="AF61:AJ61"/>
    <mergeCell ref="A62:B62"/>
    <mergeCell ref="C62:E62"/>
    <mergeCell ref="F62:J62"/>
    <mergeCell ref="K62:Z62"/>
    <mergeCell ref="AA62:AE62"/>
    <mergeCell ref="AF62:AJ62"/>
    <mergeCell ref="A147:AJ148"/>
    <mergeCell ref="V180:AB180"/>
    <mergeCell ref="S183:W183"/>
    <mergeCell ref="A173:AJ174"/>
    <mergeCell ref="A150:AJ151"/>
    <mergeCell ref="A155:AJ158"/>
    <mergeCell ref="A160:AJ162"/>
    <mergeCell ref="A163:AJ171"/>
    <mergeCell ref="A113:AJ114"/>
    <mergeCell ref="A116:AJ118"/>
    <mergeCell ref="A120:AJ122"/>
    <mergeCell ref="A103:AB103"/>
    <mergeCell ref="AC103:AJ103"/>
    <mergeCell ref="AA84:AE84"/>
    <mergeCell ref="AA85:AE85"/>
    <mergeCell ref="AA86:AE86"/>
    <mergeCell ref="A145:AJ145"/>
    <mergeCell ref="A124:AJ127"/>
    <mergeCell ref="A129:AJ130"/>
    <mergeCell ref="A134:AJ135"/>
    <mergeCell ref="A131:AJ132"/>
    <mergeCell ref="A137:AJ140"/>
    <mergeCell ref="A142:AJ143"/>
    <mergeCell ref="A110:AJ112"/>
    <mergeCell ref="A104:AJ107"/>
    <mergeCell ref="A99:AJ101"/>
    <mergeCell ref="A94:AJ97"/>
    <mergeCell ref="A90:AJ93"/>
    <mergeCell ref="A83:B83"/>
    <mergeCell ref="AF84:AJ84"/>
    <mergeCell ref="C83:E83"/>
    <mergeCell ref="F83:J83"/>
    <mergeCell ref="K83:Z83"/>
    <mergeCell ref="AA83:AE83"/>
    <mergeCell ref="AF83:AJ83"/>
    <mergeCell ref="AF86:AJ86"/>
    <mergeCell ref="AF85:AJ85"/>
    <mergeCell ref="A60:B60"/>
    <mergeCell ref="C60:E60"/>
    <mergeCell ref="F60:J60"/>
    <mergeCell ref="K60:Z60"/>
    <mergeCell ref="AA60:AE60"/>
    <mergeCell ref="AF60:AJ60"/>
    <mergeCell ref="A59:B59"/>
    <mergeCell ref="C59:E59"/>
    <mergeCell ref="F59:J59"/>
    <mergeCell ref="K59:Z59"/>
    <mergeCell ref="AA59:AE59"/>
    <mergeCell ref="AF59:AJ59"/>
    <mergeCell ref="A58:B58"/>
    <mergeCell ref="C58:E58"/>
    <mergeCell ref="F58:J58"/>
    <mergeCell ref="K58:Z58"/>
    <mergeCell ref="AA58:AE58"/>
    <mergeCell ref="AF58:AJ58"/>
    <mergeCell ref="A57:B57"/>
    <mergeCell ref="C57:E57"/>
    <mergeCell ref="F57:J57"/>
    <mergeCell ref="K57:Z57"/>
    <mergeCell ref="AA57:AE57"/>
    <mergeCell ref="AF57:AJ57"/>
    <mergeCell ref="A56:B56"/>
    <mergeCell ref="C56:E56"/>
    <mergeCell ref="F56:J56"/>
    <mergeCell ref="K56:Z56"/>
    <mergeCell ref="AA56:AE56"/>
    <mergeCell ref="AF56:AJ56"/>
    <mergeCell ref="A55:B55"/>
    <mergeCell ref="C55:E55"/>
    <mergeCell ref="F55:J55"/>
    <mergeCell ref="K55:Z55"/>
    <mergeCell ref="AA55:AE55"/>
    <mergeCell ref="AF55:AJ55"/>
    <mergeCell ref="A54:B54"/>
    <mergeCell ref="C54:E54"/>
    <mergeCell ref="F54:J54"/>
    <mergeCell ref="K54:Z54"/>
    <mergeCell ref="AA54:AE54"/>
    <mergeCell ref="AF54:AJ54"/>
    <mergeCell ref="A53:B53"/>
    <mergeCell ref="C53:E53"/>
    <mergeCell ref="F53:J53"/>
    <mergeCell ref="K53:Z53"/>
    <mergeCell ref="AA53:AE53"/>
    <mergeCell ref="AF53:AJ53"/>
    <mergeCell ref="A52:B52"/>
    <mergeCell ref="C52:E52"/>
    <mergeCell ref="F52:J52"/>
    <mergeCell ref="K52:Z52"/>
    <mergeCell ref="AA52:AE52"/>
    <mergeCell ref="AF52:AJ52"/>
    <mergeCell ref="A51:B51"/>
    <mergeCell ref="C51:E51"/>
    <mergeCell ref="F51:J51"/>
    <mergeCell ref="K51:Z51"/>
    <mergeCell ref="AA51:AE51"/>
    <mergeCell ref="AF51:AJ51"/>
    <mergeCell ref="A50:B50"/>
    <mergeCell ref="C50:E50"/>
    <mergeCell ref="F50:J50"/>
    <mergeCell ref="K50:Z50"/>
    <mergeCell ref="AA50:AE50"/>
    <mergeCell ref="AF50:AJ50"/>
    <mergeCell ref="A49:B49"/>
    <mergeCell ref="C49:E49"/>
    <mergeCell ref="F49:J49"/>
    <mergeCell ref="K49:Z49"/>
    <mergeCell ref="AA49:AE49"/>
    <mergeCell ref="AF49:AJ49"/>
    <mergeCell ref="A48:B48"/>
    <mergeCell ref="C48:E48"/>
    <mergeCell ref="F48:J48"/>
    <mergeCell ref="K48:Z48"/>
    <mergeCell ref="AA48:AE48"/>
    <mergeCell ref="AF48:AJ48"/>
    <mergeCell ref="A5:E5"/>
    <mergeCell ref="A20:AJ26"/>
    <mergeCell ref="AA47:AE47"/>
    <mergeCell ref="AF47:AJ47"/>
    <mergeCell ref="A45:B45"/>
    <mergeCell ref="C45:E45"/>
    <mergeCell ref="F45:J45"/>
    <mergeCell ref="K45:Z45"/>
    <mergeCell ref="AA45:AE45"/>
    <mergeCell ref="AF45:AJ45"/>
    <mergeCell ref="A47:B47"/>
    <mergeCell ref="C47:E47"/>
    <mergeCell ref="F47:J47"/>
    <mergeCell ref="K47:Z47"/>
    <mergeCell ref="H17:K17"/>
    <mergeCell ref="A42:AJ43"/>
    <mergeCell ref="A27:AJ28"/>
    <mergeCell ref="A29:AJ31"/>
    <mergeCell ref="C46:E46"/>
    <mergeCell ref="F46:J46"/>
    <mergeCell ref="K46:Z46"/>
    <mergeCell ref="AA46:AE46"/>
    <mergeCell ref="AF46:AJ46"/>
    <mergeCell ref="A46:B46"/>
    <mergeCell ref="A2:AJ2"/>
    <mergeCell ref="A14:E14"/>
    <mergeCell ref="A15:E15"/>
    <mergeCell ref="A32:AJ34"/>
    <mergeCell ref="A35:AJ37"/>
    <mergeCell ref="H6:N6"/>
    <mergeCell ref="A38:AJ39"/>
    <mergeCell ref="A7:C7"/>
    <mergeCell ref="A12:D12"/>
    <mergeCell ref="H7:AJ7"/>
  </mergeCells>
  <printOptions horizontalCentered="1"/>
  <pageMargins left="0.62992125984251968" right="0.43307086614173229" top="1.4173228346456694" bottom="0.51181102362204722" header="0.31496062992125984" footer="0.51181102362204722"/>
  <pageSetup paperSize="122" scale="77" fitToHeight="4" orientation="portrait" r:id="rId1"/>
  <headerFooter>
    <oddHeader>&amp;C&amp;G</oddHeader>
  </headerFooter>
  <rowBreaks count="1" manualBreakCount="1">
    <brk id="87"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7"/>
  <sheetViews>
    <sheetView topLeftCell="A39" workbookViewId="0">
      <selection activeCell="A135" sqref="A135:AJ135"/>
    </sheetView>
  </sheetViews>
  <sheetFormatPr baseColWidth="10" defaultRowHeight="15" x14ac:dyDescent="0.25"/>
  <cols>
    <col min="1" max="9" width="2.5703125" customWidth="1"/>
    <col min="10" max="15" width="3.28515625" customWidth="1"/>
    <col min="16" max="19" width="3.42578125" customWidth="1"/>
    <col min="20" max="20" width="6.140625" customWidth="1"/>
    <col min="21" max="21" width="2.85546875" customWidth="1"/>
    <col min="22" max="22" width="2.5703125" customWidth="1"/>
    <col min="23" max="24" width="2.85546875" customWidth="1"/>
    <col min="25" max="25" width="4.85546875" customWidth="1"/>
    <col min="26" max="26" width="2.85546875" customWidth="1"/>
    <col min="27" max="29" width="3.42578125" customWidth="1"/>
    <col min="30" max="34" width="0" hidden="1" customWidth="1"/>
    <col min="35" max="35" width="2.85546875" customWidth="1"/>
    <col min="36" max="36" width="2.7109375" customWidth="1"/>
    <col min="37" max="37" width="5.85546875" customWidth="1"/>
    <col min="38" max="38" width="3.140625" customWidth="1"/>
    <col min="39" max="39" width="2" customWidth="1"/>
    <col min="40" max="40" width="3.28515625" customWidth="1"/>
    <col min="41" max="41" width="6.85546875" customWidth="1"/>
  </cols>
  <sheetData>
    <row r="1" spans="1:41" ht="31.5" customHeight="1" x14ac:dyDescent="0.25"/>
    <row r="8" spans="1:41" ht="12.75" customHeight="1" x14ac:dyDescent="0.25"/>
    <row r="9" spans="1:41" ht="15.75" x14ac:dyDescent="0.25">
      <c r="A9" s="300"/>
      <c r="B9" s="300"/>
      <c r="C9" s="300"/>
      <c r="D9" s="300"/>
      <c r="E9" s="300"/>
      <c r="F9" s="300"/>
      <c r="G9" s="300"/>
      <c r="H9" s="300"/>
      <c r="I9" s="300"/>
      <c r="J9" s="300"/>
      <c r="K9" s="300"/>
      <c r="L9" s="300"/>
      <c r="M9" s="1055" t="s">
        <v>652</v>
      </c>
      <c r="N9" s="1055"/>
      <c r="O9" s="1055"/>
      <c r="P9" s="1055"/>
      <c r="Q9" s="1055"/>
      <c r="R9" s="1055"/>
      <c r="S9" s="1055"/>
      <c r="T9" s="1055"/>
      <c r="U9" s="1055"/>
      <c r="V9" s="1055"/>
      <c r="W9" s="480">
        <f>+Datos!B94</f>
        <v>12</v>
      </c>
      <c r="X9" s="458"/>
      <c r="Y9" s="458"/>
      <c r="Z9" s="300"/>
      <c r="AA9" s="300"/>
      <c r="AB9" s="300"/>
      <c r="AC9" s="300"/>
      <c r="AD9" s="300"/>
      <c r="AE9" s="300"/>
      <c r="AF9" s="300"/>
      <c r="AG9" s="300"/>
      <c r="AH9" s="300"/>
      <c r="AI9" s="300"/>
      <c r="AJ9" s="300"/>
      <c r="AK9" s="300"/>
      <c r="AL9" s="300"/>
      <c r="AM9" s="300"/>
      <c r="AN9" s="300"/>
      <c r="AO9" s="300"/>
    </row>
    <row r="10" spans="1:41" x14ac:dyDescent="0.25">
      <c r="A10" s="1056" t="str">
        <f>+Datos!B44</f>
        <v>28 de agosto 2024</v>
      </c>
      <c r="B10" s="1054"/>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row>
    <row r="11" spans="1:41" x14ac:dyDescent="0.25">
      <c r="A11" s="300"/>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row>
    <row r="12" spans="1:41" ht="51.75" customHeight="1" x14ac:dyDescent="0.25">
      <c r="A12" s="1057" t="s">
        <v>674</v>
      </c>
      <c r="B12" s="1057"/>
      <c r="C12" s="1057"/>
      <c r="D12" s="1057"/>
      <c r="E12" s="1057"/>
      <c r="F12" s="1057"/>
      <c r="G12" s="1057"/>
      <c r="H12" s="1057"/>
      <c r="I12" s="1057"/>
      <c r="J12" s="1057"/>
      <c r="K12" s="1057"/>
      <c r="L12" s="1057"/>
      <c r="M12" s="1057"/>
      <c r="N12" s="1057"/>
      <c r="O12" s="1057"/>
      <c r="P12" s="1057"/>
      <c r="Q12" s="1057"/>
      <c r="R12" s="1057"/>
      <c r="S12" s="1057"/>
      <c r="T12" s="1057"/>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row>
    <row r="13" spans="1:41" x14ac:dyDescent="0.25">
      <c r="A13" s="300"/>
      <c r="B13" s="300"/>
      <c r="C13" s="300"/>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row>
    <row r="14" spans="1:41" x14ac:dyDescent="0.25">
      <c r="A14" s="300"/>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row>
    <row r="15" spans="1:41" x14ac:dyDescent="0.25">
      <c r="A15" s="459" t="s">
        <v>653</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460" t="str">
        <f>+'[1]8. contrato PJ'!H25</f>
        <v>BENJAMIN MARTINEZ LEMOS</v>
      </c>
      <c r="AA15" s="300"/>
      <c r="AB15" s="300"/>
      <c r="AC15" s="300"/>
      <c r="AD15" s="300"/>
      <c r="AE15" s="300"/>
      <c r="AF15" s="300"/>
      <c r="AG15" s="300"/>
      <c r="AH15" s="300"/>
      <c r="AI15" s="300"/>
      <c r="AJ15" s="300"/>
      <c r="AK15" s="300"/>
      <c r="AL15" s="300"/>
      <c r="AM15" s="300" t="s">
        <v>654</v>
      </c>
      <c r="AN15" s="300"/>
      <c r="AO15" s="300"/>
    </row>
    <row r="16" spans="1:41" x14ac:dyDescent="0.25">
      <c r="A16" s="459" t="s">
        <v>655</v>
      </c>
      <c r="B16" s="300"/>
      <c r="C16" s="300"/>
      <c r="D16" s="300"/>
      <c r="E16" s="300"/>
      <c r="F16" s="300"/>
      <c r="G16" s="300"/>
      <c r="H16" s="300"/>
      <c r="I16" s="300"/>
      <c r="J16" s="1058">
        <f>+[1]Datos!B8</f>
        <v>11797830</v>
      </c>
      <c r="K16" s="1058"/>
      <c r="L16" s="1058"/>
      <c r="M16" s="461" t="s">
        <v>656</v>
      </c>
      <c r="N16" s="462" t="str">
        <f>+[1]Datos!B9</f>
        <v>Quibdo</v>
      </c>
      <c r="O16" s="300"/>
      <c r="P16" s="460" t="s">
        <v>657</v>
      </c>
      <c r="Q16" s="300"/>
      <c r="R16" s="459" t="s">
        <v>658</v>
      </c>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row>
    <row r="17" spans="1:41" x14ac:dyDescent="0.25">
      <c r="A17" s="460" t="str">
        <f>+[1]Datos!B4</f>
        <v>ARZOBISPO TULIO BOTERO SALAZAR</v>
      </c>
      <c r="B17" s="300"/>
      <c r="C17" s="300"/>
      <c r="D17" s="300"/>
      <c r="E17" s="300"/>
      <c r="F17" s="300"/>
      <c r="G17" s="300"/>
      <c r="H17" s="300"/>
      <c r="I17" s="300"/>
      <c r="J17" s="300"/>
      <c r="K17" s="300"/>
      <c r="L17" s="300"/>
      <c r="M17" s="459" t="s">
        <v>659</v>
      </c>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row>
    <row r="18" spans="1:41" ht="182.25" customHeight="1" x14ac:dyDescent="0.25">
      <c r="A18" s="463" t="str">
        <f>+Datos!E65</f>
        <v>JUAN CARLOS HURTADO JARAMILLO</v>
      </c>
      <c r="B18" s="300"/>
      <c r="C18" s="300"/>
      <c r="D18" s="300"/>
      <c r="E18" s="300"/>
      <c r="F18" s="300"/>
      <c r="G18" s="300"/>
      <c r="H18" s="300"/>
      <c r="I18" s="300"/>
      <c r="J18" s="300"/>
      <c r="K18" s="300"/>
      <c r="L18" s="300"/>
      <c r="M18" s="464" t="s">
        <v>660</v>
      </c>
      <c r="N18" s="300"/>
      <c r="O18" s="300"/>
      <c r="P18" s="300"/>
      <c r="Q18" s="300"/>
      <c r="R18" s="1059">
        <f>+Datos!E66</f>
        <v>70565905</v>
      </c>
      <c r="S18" s="1059"/>
      <c r="T18" s="1059"/>
      <c r="U18" s="465" t="s">
        <v>180</v>
      </c>
      <c r="V18" s="465" t="str">
        <f>+Datos!E67</f>
        <v>Envigado</v>
      </c>
      <c r="W18" s="465"/>
      <c r="X18" s="300"/>
      <c r="Y18" s="465" t="s">
        <v>675</v>
      </c>
      <c r="Z18" s="465"/>
      <c r="AA18" s="465"/>
      <c r="AB18" s="465"/>
      <c r="AC18" s="466"/>
      <c r="AD18" s="466"/>
      <c r="AE18" s="466"/>
      <c r="AF18" s="466"/>
      <c r="AG18" s="466"/>
      <c r="AH18" s="466"/>
      <c r="AI18" s="466"/>
      <c r="AJ18" s="466"/>
      <c r="AK18" s="466"/>
      <c r="AL18" s="466"/>
      <c r="AM18" s="466"/>
      <c r="AN18" s="466"/>
      <c r="AO18" s="466"/>
    </row>
    <row r="19" spans="1:41" hidden="1" x14ac:dyDescent="0.25">
      <c r="A19" s="463" t="str">
        <f>+Datos!B65</f>
        <v>VIVERO FLORECER S.A.S</v>
      </c>
      <c r="B19" s="300"/>
      <c r="C19" s="300"/>
      <c r="D19" s="300"/>
      <c r="E19" s="300"/>
      <c r="F19" s="300"/>
      <c r="G19" s="300"/>
      <c r="H19" s="300"/>
      <c r="I19" s="300"/>
      <c r="J19" s="300"/>
      <c r="K19" s="300"/>
      <c r="L19" s="300"/>
      <c r="M19" s="464"/>
      <c r="N19" s="300" t="s">
        <v>676</v>
      </c>
      <c r="O19" s="300"/>
      <c r="P19" s="1060" t="str">
        <f>+Datos!B66</f>
        <v>900713950-7</v>
      </c>
      <c r="Q19" s="1060"/>
      <c r="R19" s="1060"/>
      <c r="S19" s="1060"/>
      <c r="T19" s="479" t="s">
        <v>677</v>
      </c>
      <c r="U19" s="465"/>
      <c r="V19" s="465"/>
      <c r="W19" s="465"/>
      <c r="X19" s="300"/>
      <c r="Y19" s="465"/>
      <c r="Z19" s="465"/>
      <c r="AA19" s="465"/>
      <c r="AB19" s="465"/>
      <c r="AC19" s="466"/>
      <c r="AD19" s="466"/>
      <c r="AE19" s="466"/>
      <c r="AF19" s="466"/>
      <c r="AG19" s="466"/>
      <c r="AH19" s="466"/>
      <c r="AI19" s="466"/>
      <c r="AJ19" s="466"/>
      <c r="AK19" s="466"/>
      <c r="AL19" s="466"/>
      <c r="AM19" s="466"/>
      <c r="AN19" s="466"/>
      <c r="AO19" s="466"/>
    </row>
    <row r="20" spans="1:41" hidden="1" x14ac:dyDescent="0.25">
      <c r="A20" s="300" t="s">
        <v>678</v>
      </c>
      <c r="B20" s="300"/>
      <c r="C20" s="300"/>
      <c r="D20" s="467"/>
      <c r="E20" s="467"/>
      <c r="F20" s="467"/>
      <c r="G20" s="467"/>
      <c r="H20" s="467"/>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row>
    <row r="21" spans="1:41" hidden="1" x14ac:dyDescent="0.25">
      <c r="A21" s="300"/>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row>
    <row r="22" spans="1:41" hidden="1" x14ac:dyDescent="0.25">
      <c r="A22" s="1054" t="s">
        <v>661</v>
      </c>
      <c r="B22" s="1054"/>
      <c r="C22" s="1054"/>
      <c r="D22" s="1054"/>
      <c r="E22" s="1054"/>
      <c r="F22" s="1054"/>
      <c r="G22" s="1054"/>
      <c r="H22" s="1054"/>
      <c r="I22" s="1054"/>
      <c r="J22" s="1054"/>
      <c r="K22" s="1054"/>
      <c r="L22" s="1054"/>
      <c r="M22" s="1054"/>
      <c r="N22" s="1054"/>
      <c r="O22" s="1054"/>
      <c r="P22" s="1054"/>
      <c r="Q22" s="1054"/>
      <c r="R22" s="1054"/>
      <c r="S22" s="1054"/>
      <c r="T22" s="1054"/>
      <c r="U22" s="1054"/>
      <c r="V22" s="1054"/>
      <c r="W22" s="1054"/>
      <c r="X22" s="1054"/>
      <c r="Y22" s="1054"/>
      <c r="Z22" s="1054"/>
      <c r="AA22" s="1054"/>
      <c r="AB22" s="1054"/>
      <c r="AC22" s="1054"/>
      <c r="AD22" s="1054"/>
      <c r="AE22" s="1054"/>
      <c r="AF22" s="1054"/>
      <c r="AG22" s="1054"/>
      <c r="AH22" s="1054"/>
      <c r="AI22" s="1054"/>
      <c r="AJ22" s="1054"/>
      <c r="AK22" s="1054"/>
      <c r="AL22" s="1054"/>
      <c r="AM22" s="1054"/>
      <c r="AN22" s="1054"/>
      <c r="AO22" s="1054"/>
    </row>
    <row r="23" spans="1:41" hidden="1" x14ac:dyDescent="0.25">
      <c r="A23" s="468"/>
      <c r="B23" s="468"/>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row>
    <row r="24" spans="1:41" hidden="1" x14ac:dyDescent="0.25">
      <c r="A24" s="469" t="s">
        <v>662</v>
      </c>
      <c r="B24" s="300"/>
      <c r="C24" s="300"/>
      <c r="D24" s="300"/>
      <c r="E24" s="300"/>
      <c r="F24" s="300"/>
      <c r="G24" s="300"/>
      <c r="H24" s="300"/>
      <c r="I24" s="300"/>
      <c r="J24" s="300"/>
      <c r="K24" s="300"/>
      <c r="L24" s="460" t="str">
        <f>+A17</f>
        <v>ARZOBISPO TULIO BOTERO SALAZAR</v>
      </c>
      <c r="N24" s="300"/>
      <c r="O24" s="300"/>
      <c r="P24" s="300"/>
      <c r="Q24" s="300"/>
      <c r="R24" s="300"/>
      <c r="S24" s="300"/>
      <c r="T24" s="300"/>
      <c r="U24" s="459" t="s">
        <v>663</v>
      </c>
      <c r="V24" s="300"/>
      <c r="X24" s="300"/>
      <c r="Y24" s="300"/>
      <c r="Z24" s="300"/>
      <c r="AA24" s="300"/>
      <c r="AB24" s="300"/>
      <c r="AC24" s="300"/>
      <c r="AD24" s="300"/>
      <c r="AE24" s="300"/>
      <c r="AF24" s="300"/>
      <c r="AG24" s="300"/>
      <c r="AH24" s="300"/>
      <c r="AI24" s="460" t="str">
        <f>+Datos!B41</f>
        <v>6 de agosto 2024</v>
      </c>
      <c r="AK24" s="300"/>
      <c r="AL24" s="300"/>
      <c r="AM24" s="300"/>
      <c r="AN24" s="300" t="s">
        <v>679</v>
      </c>
      <c r="AO24" s="300"/>
    </row>
    <row r="25" spans="1:41" hidden="1" x14ac:dyDescent="0.25">
      <c r="A25" s="470" t="s">
        <v>680</v>
      </c>
      <c r="B25" s="465">
        <f>+W9</f>
        <v>12</v>
      </c>
      <c r="C25" s="465"/>
      <c r="D25" s="465"/>
      <c r="E25" s="465"/>
      <c r="F25" s="470" t="s">
        <v>681</v>
      </c>
      <c r="G25" s="465"/>
      <c r="H25" s="465"/>
      <c r="I25" s="465"/>
      <c r="K25" s="465"/>
      <c r="L25" s="465"/>
      <c r="M25" s="465"/>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row>
    <row r="26" spans="1:41" hidden="1" x14ac:dyDescent="0.25">
      <c r="A26" s="460"/>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row>
    <row r="27" spans="1:41" ht="32.25" customHeight="1" x14ac:dyDescent="0.25">
      <c r="A27" s="1061" t="str">
        <f>+Datos!B19</f>
        <v xml:space="preserve">Adquisición de implementos e insumos para la huerta escolar y los jardines internos de la institucióno y lombrices para proyecto de Media Tècnica: Monitoreo Ambiental. </v>
      </c>
      <c r="B27" s="1061"/>
      <c r="C27" s="1061"/>
      <c r="D27" s="1061"/>
      <c r="E27" s="1061"/>
      <c r="F27" s="1061"/>
      <c r="G27" s="1061"/>
      <c r="H27" s="1061"/>
      <c r="I27" s="1061"/>
      <c r="J27" s="1061"/>
      <c r="K27" s="1061"/>
      <c r="L27" s="1061"/>
      <c r="M27" s="1061"/>
      <c r="N27" s="1061"/>
      <c r="O27" s="1061"/>
      <c r="P27" s="1061"/>
      <c r="Q27" s="1061"/>
      <c r="R27" s="1061"/>
      <c r="S27" s="1061"/>
      <c r="T27" s="1061"/>
      <c r="U27" s="1061"/>
      <c r="V27" s="1061"/>
      <c r="W27" s="1061"/>
      <c r="X27" s="1061"/>
      <c r="Y27" s="1061"/>
      <c r="Z27" s="1061"/>
      <c r="AA27" s="1061"/>
      <c r="AB27" s="1061"/>
      <c r="AC27" s="1061"/>
      <c r="AD27" s="1061"/>
      <c r="AE27" s="1061"/>
      <c r="AF27" s="1061"/>
      <c r="AG27" s="1061"/>
      <c r="AH27" s="1061"/>
      <c r="AI27" s="1061"/>
      <c r="AJ27" s="1061"/>
      <c r="AK27" s="1061"/>
      <c r="AL27" s="1061"/>
      <c r="AM27" s="1061"/>
      <c r="AN27" s="1061"/>
      <c r="AO27" s="1061"/>
    </row>
    <row r="28" spans="1:41" x14ac:dyDescent="0.25">
      <c r="A28" s="470" t="s">
        <v>664</v>
      </c>
      <c r="B28" s="300"/>
      <c r="C28" s="300"/>
      <c r="D28" s="300"/>
      <c r="E28" s="300"/>
      <c r="F28" s="300"/>
      <c r="G28" s="300"/>
      <c r="H28" s="300"/>
      <c r="I28" s="300"/>
      <c r="J28" s="300"/>
      <c r="K28" s="300"/>
      <c r="L28" s="300"/>
      <c r="M28" s="300"/>
      <c r="N28" s="300"/>
      <c r="O28" s="300"/>
      <c r="P28" s="300"/>
      <c r="Q28" s="1062" t="str">
        <f>+Datos!C67</f>
        <v>SEISCIENTOS CUATRO MIL CUATROCIENTOS CINCUENTA PESOSO M.L.</v>
      </c>
      <c r="R28" s="1062"/>
      <c r="S28" s="1062"/>
      <c r="T28" s="1062"/>
      <c r="U28" s="1062"/>
      <c r="V28" s="1062"/>
      <c r="W28" s="1062"/>
      <c r="X28" s="1062"/>
      <c r="Y28" s="1062"/>
      <c r="Z28" s="1062"/>
      <c r="AA28" s="1062"/>
      <c r="AB28" s="1062"/>
      <c r="AC28" s="1062"/>
      <c r="AD28" s="1062"/>
      <c r="AE28" s="1062"/>
      <c r="AF28" s="1062"/>
      <c r="AG28" s="1062"/>
      <c r="AH28" s="1062"/>
      <c r="AI28" s="1062"/>
      <c r="AJ28" s="1062"/>
      <c r="AK28" s="1062"/>
      <c r="AL28" s="1062"/>
      <c r="AM28" s="1062"/>
      <c r="AN28" s="1062"/>
      <c r="AO28" s="1062"/>
    </row>
    <row r="29" spans="1:41" x14ac:dyDescent="0.25">
      <c r="A29" s="1063">
        <f>+Datos!B67</f>
        <v>604450</v>
      </c>
      <c r="B29" s="1063"/>
      <c r="C29" s="1063"/>
      <c r="D29" s="1063"/>
      <c r="E29" s="1063"/>
      <c r="F29" s="300" t="s">
        <v>665</v>
      </c>
      <c r="G29" s="471"/>
      <c r="H29" s="471"/>
      <c r="I29" s="471"/>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row>
    <row r="30" spans="1:41" hidden="1" x14ac:dyDescent="0.25">
      <c r="A30" s="300"/>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row>
    <row r="31" spans="1:41" x14ac:dyDescent="0.25">
      <c r="A31" s="300" t="s">
        <v>666</v>
      </c>
      <c r="B31" s="300"/>
      <c r="C31" s="300"/>
      <c r="D31" s="300"/>
      <c r="E31" s="300"/>
      <c r="F31" s="300"/>
      <c r="G31" s="300"/>
      <c r="H31" s="300"/>
      <c r="I31" s="300"/>
      <c r="J31" s="300"/>
      <c r="K31" s="300"/>
      <c r="L31" s="300"/>
      <c r="M31" s="300"/>
      <c r="N31" s="300"/>
      <c r="O31" s="300"/>
      <c r="P31" s="300"/>
      <c r="Q31" s="300"/>
      <c r="R31" s="300">
        <f>+Datos!B24</f>
        <v>17</v>
      </c>
      <c r="S31" s="300"/>
      <c r="T31" s="300"/>
      <c r="U31" s="300" t="s">
        <v>667</v>
      </c>
      <c r="V31" s="472" t="str">
        <f>+Datos!D24</f>
        <v>31 de julio de 2024</v>
      </c>
      <c r="W31" s="300"/>
      <c r="X31" s="300"/>
      <c r="Y31" s="300"/>
      <c r="Z31" s="300"/>
      <c r="AA31" s="300"/>
      <c r="AB31" s="300" t="s">
        <v>668</v>
      </c>
      <c r="AC31" s="300"/>
      <c r="AD31" s="300"/>
      <c r="AE31" s="300"/>
      <c r="AF31" s="300"/>
      <c r="AG31" s="300"/>
      <c r="AH31" s="300"/>
      <c r="AI31" s="300"/>
      <c r="AJ31" s="300"/>
      <c r="AK31" s="300"/>
      <c r="AL31" s="300"/>
      <c r="AM31" s="300"/>
      <c r="AN31" s="300"/>
      <c r="AO31" s="300"/>
    </row>
    <row r="32" spans="1:41" x14ac:dyDescent="0.25">
      <c r="A32" s="300" t="s">
        <v>669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row>
    <row r="33" spans="1:44" ht="31.5" customHeight="1" x14ac:dyDescent="0.25">
      <c r="A33" s="1061" t="str">
        <f>+A27</f>
        <v xml:space="preserve">Adquisición de implementos e insumos para la huerta escolar y los jardines internos de la institucióno y lombrices para proyecto de Media Tècnica: Monitoreo Ambiental. </v>
      </c>
      <c r="B33" s="1061"/>
      <c r="C33" s="1061"/>
      <c r="D33" s="1061"/>
      <c r="E33" s="1061"/>
      <c r="F33" s="1061"/>
      <c r="G33" s="1061"/>
      <c r="H33" s="1061"/>
      <c r="I33" s="1061"/>
      <c r="J33" s="1061"/>
      <c r="K33" s="1061"/>
      <c r="L33" s="1061"/>
      <c r="M33" s="1061"/>
      <c r="N33" s="1061"/>
      <c r="O33" s="1061"/>
      <c r="P33" s="1061"/>
      <c r="Q33" s="1061"/>
      <c r="R33" s="1061"/>
      <c r="S33" s="1061"/>
      <c r="T33" s="1061"/>
      <c r="U33" s="1061"/>
      <c r="V33" s="1061"/>
      <c r="W33" s="1061"/>
      <c r="X33" s="1061"/>
      <c r="Y33" s="1061"/>
      <c r="Z33" s="1061"/>
      <c r="AA33" s="1061"/>
      <c r="AB33" s="1061"/>
      <c r="AC33" s="1061"/>
      <c r="AD33" s="1061"/>
      <c r="AE33" s="1061"/>
      <c r="AF33" s="1061"/>
      <c r="AG33" s="1061"/>
      <c r="AH33" s="1061"/>
      <c r="AI33" s="1061"/>
      <c r="AJ33" s="1061"/>
      <c r="AK33" s="1061"/>
      <c r="AL33" s="1061"/>
      <c r="AM33" s="1061"/>
      <c r="AN33" s="1061"/>
      <c r="AO33" s="1061"/>
    </row>
    <row r="34" spans="1:44" ht="15" customHeight="1" x14ac:dyDescent="0.25">
      <c r="A34" s="459" t="s">
        <v>682</v>
      </c>
      <c r="B34" s="473"/>
      <c r="C34" s="473"/>
      <c r="D34" s="473"/>
      <c r="E34" s="473"/>
      <c r="F34" s="473"/>
      <c r="G34" s="473"/>
      <c r="H34" s="473"/>
      <c r="I34" s="473"/>
      <c r="J34" s="473"/>
      <c r="K34" s="473"/>
      <c r="L34" s="473"/>
      <c r="M34" s="473"/>
      <c r="N34" s="473"/>
      <c r="O34" s="300"/>
      <c r="P34" s="460" t="str">
        <f>+Datos!B87</f>
        <v>13 DE 2022</v>
      </c>
      <c r="Q34" s="473"/>
      <c r="R34" s="300"/>
      <c r="S34" s="300" t="s">
        <v>667</v>
      </c>
      <c r="T34" s="460" t="str">
        <f>+Datos!D87</f>
        <v>6 de agosto 2024</v>
      </c>
      <c r="U34" s="300"/>
      <c r="V34" s="300"/>
      <c r="W34" s="473"/>
      <c r="X34" s="473"/>
      <c r="Y34" s="300" t="s">
        <v>670</v>
      </c>
      <c r="Z34" s="473"/>
      <c r="AA34" s="460" t="str">
        <f>+A19</f>
        <v>VIVERO FLORECER S.A.S</v>
      </c>
      <c r="AC34" s="473"/>
      <c r="AD34" s="473"/>
      <c r="AE34" s="473"/>
      <c r="AF34" s="473"/>
      <c r="AG34" s="473"/>
      <c r="AH34" s="473"/>
      <c r="AI34" s="473"/>
      <c r="AJ34" s="300"/>
      <c r="AK34" s="473"/>
      <c r="AL34" s="473"/>
      <c r="AM34" s="473"/>
      <c r="AN34" s="473"/>
      <c r="AO34" s="466"/>
      <c r="AR34" s="474"/>
    </row>
    <row r="35" spans="1:44" ht="91.5" customHeight="1" x14ac:dyDescent="0.25">
      <c r="A35" s="1053" t="s">
        <v>683</v>
      </c>
      <c r="B35" s="1053"/>
      <c r="C35" s="1053"/>
      <c r="D35" s="1053"/>
      <c r="E35" s="1053"/>
      <c r="F35" s="1053"/>
      <c r="G35" s="1053"/>
      <c r="H35" s="1053"/>
      <c r="I35" s="1053"/>
      <c r="J35" s="1053"/>
      <c r="K35" s="1053"/>
      <c r="L35" s="1053"/>
      <c r="M35" s="1053"/>
      <c r="N35" s="1053"/>
      <c r="O35" s="1053"/>
      <c r="P35" s="1053"/>
      <c r="Q35" s="1053"/>
      <c r="R35" s="1053"/>
      <c r="S35" s="1053"/>
      <c r="T35" s="1053"/>
      <c r="U35" s="1053"/>
      <c r="V35" s="1053"/>
      <c r="W35" s="1053"/>
      <c r="X35" s="1053"/>
      <c r="Y35" s="1053"/>
      <c r="Z35" s="1053"/>
      <c r="AA35" s="1053"/>
      <c r="AB35" s="1053"/>
      <c r="AC35" s="1053"/>
      <c r="AD35" s="1053"/>
      <c r="AE35" s="1053"/>
      <c r="AF35" s="1053"/>
      <c r="AG35" s="1053"/>
      <c r="AH35" s="1053"/>
      <c r="AI35" s="1053"/>
      <c r="AJ35" s="1053"/>
      <c r="AK35" s="1053"/>
      <c r="AL35" s="1053"/>
      <c r="AM35" s="1053"/>
      <c r="AN35" s="1053"/>
      <c r="AO35" s="1053"/>
    </row>
    <row r="36" spans="1:44" x14ac:dyDescent="0.25">
      <c r="A36" s="300"/>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c r="AN36" s="300"/>
      <c r="AO36" s="300"/>
    </row>
    <row r="37" spans="1:44" x14ac:dyDescent="0.25">
      <c r="A37" s="300" t="s">
        <v>671</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row>
    <row r="38" spans="1:44" x14ac:dyDescent="0.25">
      <c r="A38" s="300"/>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row>
    <row r="39" spans="1:44" x14ac:dyDescent="0.25">
      <c r="A39" s="1054" t="s">
        <v>312</v>
      </c>
      <c r="B39" s="1054"/>
      <c r="C39" s="1054"/>
      <c r="D39" s="1054"/>
      <c r="E39" s="1054"/>
      <c r="F39" s="1054"/>
      <c r="G39" s="1054"/>
      <c r="H39" s="1054"/>
      <c r="I39" s="1054"/>
      <c r="J39" s="1054"/>
      <c r="K39" s="1054"/>
      <c r="L39" s="1054"/>
      <c r="M39" s="1054"/>
      <c r="N39" s="1054"/>
      <c r="O39" s="1054"/>
      <c r="P39" s="1054"/>
      <c r="Q39" s="1054"/>
      <c r="R39" s="1054"/>
      <c r="S39" s="1054"/>
      <c r="T39" s="1054"/>
      <c r="U39" s="1054"/>
      <c r="V39" s="1054"/>
      <c r="W39" s="1054"/>
      <c r="X39" s="1054"/>
      <c r="Y39" s="1054"/>
      <c r="Z39" s="1054"/>
      <c r="AA39" s="1054"/>
      <c r="AB39" s="1054"/>
      <c r="AC39" s="1054"/>
      <c r="AD39" s="1054"/>
      <c r="AE39" s="1054"/>
      <c r="AF39" s="1054"/>
      <c r="AG39" s="1054"/>
      <c r="AH39" s="1054"/>
      <c r="AI39" s="1054"/>
      <c r="AJ39" s="1054"/>
      <c r="AK39" s="1054"/>
      <c r="AL39" s="1054"/>
      <c r="AM39" s="1054"/>
      <c r="AN39" s="1054"/>
      <c r="AO39" s="1054"/>
    </row>
    <row r="40" spans="1:44" x14ac:dyDescent="0.25">
      <c r="A40" s="300"/>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row>
    <row r="41" spans="1:44" ht="30.75" customHeight="1" x14ac:dyDescent="0.25">
      <c r="A41" s="1053" t="s">
        <v>684</v>
      </c>
      <c r="B41" s="1053"/>
      <c r="C41" s="1053"/>
      <c r="D41" s="1053"/>
      <c r="E41" s="1053"/>
      <c r="F41" s="1053"/>
      <c r="G41" s="1053"/>
      <c r="H41" s="1053"/>
      <c r="I41" s="1053"/>
      <c r="J41" s="1053"/>
      <c r="K41" s="1053"/>
      <c r="L41" s="1053"/>
      <c r="M41" s="1053"/>
      <c r="N41" s="1053"/>
      <c r="O41" s="1053"/>
      <c r="P41" s="1053"/>
      <c r="Q41" s="1053"/>
      <c r="R41" s="1053"/>
      <c r="S41" s="1053"/>
      <c r="T41" s="1053"/>
      <c r="U41" s="1053"/>
      <c r="V41" s="1053"/>
      <c r="W41" s="1053"/>
      <c r="X41" s="1053"/>
      <c r="Y41" s="1053"/>
      <c r="Z41" s="1053"/>
      <c r="AA41" s="1053"/>
      <c r="AB41" s="1053"/>
      <c r="AC41" s="1053"/>
      <c r="AD41" s="1053"/>
      <c r="AE41" s="1053"/>
      <c r="AF41" s="1053"/>
      <c r="AG41" s="1053"/>
      <c r="AH41" s="1053"/>
      <c r="AI41" s="1053"/>
      <c r="AJ41" s="1053"/>
      <c r="AK41" s="1053"/>
      <c r="AL41" s="1053"/>
      <c r="AM41" s="1053"/>
      <c r="AN41" s="1053"/>
      <c r="AO41" s="1053"/>
    </row>
    <row r="42" spans="1:44" ht="12.75" customHeight="1" x14ac:dyDescent="0.25">
      <c r="A42" s="300"/>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row>
    <row r="43" spans="1:44" ht="31.5" customHeight="1" x14ac:dyDescent="0.25">
      <c r="A43" s="1053" t="s">
        <v>672</v>
      </c>
      <c r="B43" s="1053"/>
      <c r="C43" s="1053"/>
      <c r="D43" s="1053"/>
      <c r="E43" s="1053"/>
      <c r="F43" s="1053"/>
      <c r="G43" s="1053"/>
      <c r="H43" s="1053"/>
      <c r="I43" s="1053"/>
      <c r="J43" s="1053"/>
      <c r="K43" s="1053"/>
      <c r="L43" s="1053"/>
      <c r="M43" s="1053"/>
      <c r="N43" s="1053"/>
      <c r="O43" s="1053"/>
      <c r="P43" s="1053"/>
      <c r="Q43" s="1053"/>
      <c r="R43" s="1053"/>
      <c r="S43" s="1053"/>
      <c r="T43" s="1053"/>
      <c r="U43" s="1053"/>
      <c r="V43" s="1053"/>
      <c r="W43" s="1053"/>
      <c r="X43" s="1053"/>
      <c r="Y43" s="1053"/>
      <c r="Z43" s="1053"/>
      <c r="AA43" s="1053"/>
      <c r="AB43" s="1053"/>
      <c r="AC43" s="1053"/>
      <c r="AD43" s="1053"/>
      <c r="AE43" s="1053"/>
      <c r="AF43" s="1053"/>
      <c r="AG43" s="1053"/>
      <c r="AH43" s="1053"/>
      <c r="AI43" s="1053"/>
      <c r="AJ43" s="1053"/>
      <c r="AK43" s="1053"/>
      <c r="AL43" s="1053"/>
      <c r="AM43" s="1053"/>
      <c r="AN43" s="1053"/>
      <c r="AO43" s="1053"/>
    </row>
    <row r="44" spans="1:44" ht="10.5" customHeight="1" x14ac:dyDescent="0.25">
      <c r="A44" s="300"/>
      <c r="B44" s="300"/>
      <c r="C44" s="300"/>
      <c r="D44" s="300"/>
      <c r="E44" s="300"/>
      <c r="F44" s="300"/>
      <c r="G44" s="300"/>
      <c r="H44" s="300"/>
      <c r="I44" s="300"/>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row>
    <row r="45" spans="1:44" ht="34.5" customHeight="1" x14ac:dyDescent="0.25">
      <c r="A45" s="1053" t="s">
        <v>685</v>
      </c>
      <c r="B45" s="1053"/>
      <c r="C45" s="1053"/>
      <c r="D45" s="1053"/>
      <c r="E45" s="1053"/>
      <c r="F45" s="1053"/>
      <c r="G45" s="1053"/>
      <c r="H45" s="1053"/>
      <c r="I45" s="1053"/>
      <c r="J45" s="1053"/>
      <c r="K45" s="1053"/>
      <c r="L45" s="1053"/>
      <c r="M45" s="1053"/>
      <c r="N45" s="1053"/>
      <c r="O45" s="1053"/>
      <c r="P45" s="1053"/>
      <c r="Q45" s="1053"/>
      <c r="R45" s="1053"/>
      <c r="S45" s="1053"/>
      <c r="T45" s="1053"/>
      <c r="U45" s="1053"/>
      <c r="V45" s="1053"/>
      <c r="W45" s="1053"/>
      <c r="X45" s="1053"/>
      <c r="Y45" s="1053"/>
      <c r="Z45" s="1053"/>
      <c r="AA45" s="1053"/>
      <c r="AB45" s="1053"/>
      <c r="AC45" s="1053"/>
      <c r="AD45" s="1053"/>
      <c r="AE45" s="1053"/>
      <c r="AF45" s="1053"/>
      <c r="AG45" s="1053"/>
      <c r="AH45" s="1053"/>
      <c r="AI45" s="1053"/>
      <c r="AJ45" s="1053"/>
      <c r="AK45" s="1053"/>
      <c r="AL45" s="1053"/>
      <c r="AM45" s="1053"/>
      <c r="AN45" s="1053"/>
      <c r="AO45" s="1053"/>
    </row>
    <row r="46" spans="1:44" ht="9.75" customHeight="1" x14ac:dyDescent="0.25">
      <c r="A46" s="300"/>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row>
    <row r="47" spans="1:44" x14ac:dyDescent="0.25">
      <c r="A47" s="300" t="s">
        <v>673</v>
      </c>
      <c r="B47" s="300"/>
      <c r="C47" s="300"/>
      <c r="D47" s="300"/>
      <c r="E47" s="300"/>
      <c r="F47" s="300"/>
      <c r="G47" s="300"/>
      <c r="H47" s="300"/>
      <c r="I47" s="300"/>
      <c r="J47" s="300"/>
      <c r="K47" s="300"/>
      <c r="L47" s="300"/>
      <c r="M47" s="300"/>
      <c r="N47" s="472" t="str">
        <f>+A10</f>
        <v>28 de agosto 2024</v>
      </c>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row>
    <row r="48" spans="1:44" x14ac:dyDescent="0.25">
      <c r="A48" s="300"/>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row>
    <row r="49" spans="1:41" x14ac:dyDescent="0.25">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row>
    <row r="50" spans="1:41" hidden="1" x14ac:dyDescent="0.25">
      <c r="A50" s="300"/>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row>
    <row r="51" spans="1:41" hidden="1" x14ac:dyDescent="0.25">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row>
    <row r="52" spans="1:41" x14ac:dyDescent="0.25">
      <c r="A52" s="300"/>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row>
    <row r="53" spans="1:41" x14ac:dyDescent="0.25">
      <c r="A53" s="475" t="str">
        <f>+'[1]8. contrato PJ'!A139:L139</f>
        <v>BENJAMIN MARTINEZ LEMOS</v>
      </c>
      <c r="B53" s="476"/>
      <c r="C53" s="476"/>
      <c r="D53" s="476"/>
      <c r="E53" s="476"/>
      <c r="F53" s="476"/>
      <c r="G53" s="476"/>
      <c r="H53" s="476"/>
      <c r="I53" s="476"/>
      <c r="J53" s="476"/>
      <c r="K53" s="476"/>
      <c r="L53" s="300"/>
      <c r="M53" s="300"/>
      <c r="N53" s="300"/>
      <c r="O53" s="300"/>
      <c r="P53" s="300"/>
      <c r="Q53" s="300"/>
      <c r="R53" s="300"/>
      <c r="S53" s="475" t="str">
        <f>+A18</f>
        <v>JUAN CARLOS HURTADO JARAMILLO</v>
      </c>
      <c r="T53" s="476"/>
      <c r="U53" s="476"/>
      <c r="V53" s="476"/>
      <c r="W53" s="476"/>
      <c r="X53" s="476"/>
      <c r="Y53" s="476"/>
      <c r="Z53" s="476"/>
      <c r="AA53" s="476"/>
      <c r="AB53" s="476"/>
      <c r="AC53" s="476"/>
      <c r="AD53" s="476"/>
      <c r="AE53" s="476"/>
      <c r="AF53" s="476"/>
      <c r="AG53" s="476"/>
      <c r="AH53" s="476"/>
      <c r="AI53" s="476"/>
      <c r="AJ53" s="300"/>
      <c r="AK53" s="300"/>
      <c r="AL53" s="300"/>
      <c r="AM53" s="300"/>
      <c r="AN53" s="300"/>
      <c r="AO53" s="300"/>
    </row>
    <row r="54" spans="1:41" x14ac:dyDescent="0.25">
      <c r="A54" s="477" t="str">
        <f>+'[1]8. contrato PJ'!A140</f>
        <v xml:space="preserve">Rector </v>
      </c>
      <c r="B54" s="300"/>
      <c r="C54" s="300"/>
      <c r="D54" s="300"/>
      <c r="E54" s="300"/>
      <c r="F54" s="300"/>
      <c r="G54" s="300"/>
      <c r="H54" s="300"/>
      <c r="I54" s="300"/>
      <c r="J54" s="300"/>
      <c r="K54" s="300"/>
      <c r="L54" s="300"/>
      <c r="M54" s="300"/>
      <c r="N54" s="300"/>
      <c r="O54" s="300"/>
      <c r="P54" s="300"/>
      <c r="Q54" s="300"/>
      <c r="R54" s="300"/>
      <c r="S54" s="300" t="s">
        <v>264</v>
      </c>
      <c r="U54" s="478"/>
      <c r="V54" s="1064">
        <f>+R18</f>
        <v>70565905</v>
      </c>
      <c r="W54" s="1064"/>
      <c r="X54" s="1064"/>
      <c r="Y54" s="1064"/>
      <c r="Z54" s="300"/>
      <c r="AA54" s="300"/>
      <c r="AB54" s="300"/>
      <c r="AC54" s="300"/>
      <c r="AD54" s="300"/>
      <c r="AE54" s="300"/>
      <c r="AF54" s="300"/>
      <c r="AG54" s="300"/>
      <c r="AH54" s="300"/>
      <c r="AI54" s="300"/>
      <c r="AJ54" s="300"/>
      <c r="AK54" s="300"/>
      <c r="AL54" s="300"/>
      <c r="AM54" s="300"/>
      <c r="AN54" s="300"/>
      <c r="AO54" s="300"/>
    </row>
    <row r="55" spans="1:41" x14ac:dyDescent="0.25">
      <c r="A55" s="300"/>
      <c r="B55" s="300"/>
      <c r="C55" s="300"/>
      <c r="D55" s="300"/>
      <c r="E55" s="300"/>
      <c r="F55" s="300"/>
      <c r="G55" s="300"/>
      <c r="H55" s="300"/>
      <c r="I55" s="300"/>
      <c r="J55" s="300"/>
      <c r="K55" s="300"/>
      <c r="L55" s="300"/>
      <c r="M55" s="300"/>
      <c r="N55" s="300"/>
      <c r="O55" s="300"/>
      <c r="P55" s="300"/>
      <c r="Q55" s="300"/>
      <c r="R55" s="300"/>
      <c r="S55" s="460" t="str">
        <f>+'8. contrato Persona Juridica'!R181</f>
        <v>Representante Legal</v>
      </c>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row>
    <row r="56" spans="1:41" x14ac:dyDescent="0.25">
      <c r="A56" s="300"/>
      <c r="B56" s="300"/>
      <c r="C56" s="300"/>
      <c r="D56" s="300"/>
      <c r="E56" s="300"/>
      <c r="F56" s="300"/>
      <c r="G56" s="300"/>
      <c r="H56" s="300"/>
      <c r="I56" s="300"/>
      <c r="J56" s="300"/>
      <c r="K56" s="300"/>
      <c r="L56" s="300"/>
      <c r="M56" s="300"/>
      <c r="N56" s="300"/>
      <c r="O56" s="300"/>
      <c r="P56" s="300"/>
      <c r="Q56" s="300"/>
      <c r="R56" s="300"/>
      <c r="S56" s="50" t="str">
        <f>+'8. contrato Persona Juridica'!R182</f>
        <v>VIVERO FLORECER S.A.S</v>
      </c>
      <c r="T56" s="478"/>
      <c r="U56" s="478"/>
      <c r="V56" s="478"/>
      <c r="W56" s="478"/>
      <c r="X56" s="300"/>
      <c r="Y56" s="300"/>
      <c r="Z56" s="300"/>
      <c r="AA56" s="300"/>
      <c r="AB56" s="300"/>
      <c r="AC56" s="300"/>
      <c r="AD56" s="300"/>
      <c r="AE56" s="300"/>
      <c r="AF56" s="300"/>
      <c r="AG56" s="300"/>
      <c r="AH56" s="300"/>
      <c r="AI56" s="300"/>
      <c r="AJ56" s="300"/>
      <c r="AK56" s="300"/>
      <c r="AL56" s="300"/>
      <c r="AM56" s="300"/>
      <c r="AN56" s="300"/>
      <c r="AO56" s="300"/>
    </row>
    <row r="57" spans="1:41" x14ac:dyDescent="0.25">
      <c r="A57" s="300"/>
      <c r="B57" s="300"/>
      <c r="C57" s="300"/>
      <c r="D57" s="300"/>
      <c r="E57" s="300"/>
      <c r="F57" s="300"/>
      <c r="G57" s="300"/>
      <c r="H57" s="300"/>
      <c r="I57" s="300"/>
      <c r="J57" s="300"/>
      <c r="K57" s="300"/>
      <c r="L57" s="300"/>
      <c r="M57" s="300"/>
      <c r="N57" s="300"/>
      <c r="O57" s="300"/>
      <c r="P57" s="300"/>
      <c r="Q57" s="300"/>
      <c r="R57" s="300"/>
      <c r="S57" s="460" t="str">
        <f>+'8. contrato Persona Juridica'!R183</f>
        <v>NIT</v>
      </c>
      <c r="T57" s="1060" t="str">
        <f>+P19</f>
        <v>900713950-7</v>
      </c>
      <c r="U57" s="1060"/>
      <c r="V57" s="1060"/>
      <c r="W57" s="1060"/>
      <c r="X57" s="300"/>
      <c r="Y57" s="300"/>
      <c r="Z57" s="300"/>
      <c r="AA57" s="300"/>
      <c r="AB57" s="300"/>
      <c r="AC57" s="300"/>
      <c r="AD57" s="300"/>
      <c r="AE57" s="300"/>
      <c r="AF57" s="300"/>
      <c r="AG57" s="300"/>
      <c r="AH57" s="300"/>
      <c r="AI57" s="300"/>
      <c r="AJ57" s="300"/>
      <c r="AK57" s="300"/>
      <c r="AL57" s="300"/>
      <c r="AM57" s="300"/>
      <c r="AN57" s="300"/>
      <c r="AO57" s="300"/>
    </row>
  </sheetData>
  <mergeCells count="18">
    <mergeCell ref="T57:W57"/>
    <mergeCell ref="V54:Y54"/>
    <mergeCell ref="A41:AO41"/>
    <mergeCell ref="A43:AO43"/>
    <mergeCell ref="A45:AO45"/>
    <mergeCell ref="A35:AO35"/>
    <mergeCell ref="A39:AO39"/>
    <mergeCell ref="M9:V9"/>
    <mergeCell ref="A10:AO10"/>
    <mergeCell ref="A12:AO12"/>
    <mergeCell ref="J16:L16"/>
    <mergeCell ref="R18:T18"/>
    <mergeCell ref="A22:AO22"/>
    <mergeCell ref="P19:S19"/>
    <mergeCell ref="A27:AO27"/>
    <mergeCell ref="Q28:AO28"/>
    <mergeCell ref="A29:E29"/>
    <mergeCell ref="A33:AO33"/>
  </mergeCells>
  <printOptions horizontalCentered="1"/>
  <pageMargins left="0.62992125984251968" right="0.43307086614173229" top="1.4173228346456694" bottom="0.51181102362204722" header="0.31496062992125984" footer="0.51181102362204722"/>
  <pageSetup paperSize="9" scale="77" fitToHeight="4" orientation="portrait" r:id="rId1"/>
  <headerFooter>
    <oddHeader xml:space="preserve">&amp;C&amp;G
</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8"/>
  <sheetViews>
    <sheetView workbookViewId="0">
      <selection activeCell="A135" sqref="A135:AJ135"/>
    </sheetView>
  </sheetViews>
  <sheetFormatPr baseColWidth="10" defaultRowHeight="15" x14ac:dyDescent="0.25"/>
  <cols>
    <col min="1" max="9" width="2.5703125" customWidth="1"/>
    <col min="10" max="15" width="3.28515625" customWidth="1"/>
    <col min="16" max="19" width="3.42578125" customWidth="1"/>
    <col min="20" max="20" width="6.140625" customWidth="1"/>
    <col min="21" max="21" width="2.85546875" customWidth="1"/>
    <col min="22" max="22" width="2.5703125" customWidth="1"/>
    <col min="23" max="24" width="2.85546875" customWidth="1"/>
    <col min="25" max="25" width="4.85546875" customWidth="1"/>
    <col min="26" max="26" width="2.85546875" customWidth="1"/>
    <col min="27" max="29" width="3.42578125" customWidth="1"/>
    <col min="30" max="34" width="0" hidden="1" customWidth="1"/>
    <col min="35" max="35" width="2.85546875" customWidth="1"/>
    <col min="36" max="36" width="2.7109375" customWidth="1"/>
    <col min="37" max="37" width="5.85546875" customWidth="1"/>
    <col min="38" max="38" width="3.140625" customWidth="1"/>
    <col min="39" max="39" width="2" customWidth="1"/>
    <col min="40" max="40" width="3.28515625" customWidth="1"/>
    <col min="41" max="41" width="6.85546875" customWidth="1"/>
  </cols>
  <sheetData>
    <row r="1" spans="1:41" ht="31.5" customHeight="1" x14ac:dyDescent="0.25"/>
    <row r="8" spans="1:41" ht="12.75" customHeight="1" x14ac:dyDescent="0.25"/>
    <row r="9" spans="1:41" ht="15.75" x14ac:dyDescent="0.25">
      <c r="A9" s="300"/>
      <c r="B9" s="300"/>
      <c r="C9" s="300"/>
      <c r="D9" s="300"/>
      <c r="E9" s="300"/>
      <c r="F9" s="300"/>
      <c r="G9" s="300"/>
      <c r="H9" s="300"/>
      <c r="I9" s="300"/>
      <c r="J9" s="300"/>
      <c r="K9" s="300"/>
      <c r="L9" s="300"/>
      <c r="M9" s="483" t="s">
        <v>687</v>
      </c>
      <c r="N9" s="483"/>
      <c r="O9" s="483"/>
      <c r="P9" s="483"/>
      <c r="Q9" s="483"/>
      <c r="R9" s="483"/>
      <c r="S9" s="483"/>
      <c r="T9" s="483"/>
      <c r="U9" s="483"/>
      <c r="V9" s="480">
        <f>+Datos!B94</f>
        <v>12</v>
      </c>
      <c r="X9" s="458"/>
      <c r="Y9" s="458"/>
      <c r="Z9" s="300"/>
      <c r="AA9" s="300"/>
      <c r="AB9" s="300"/>
      <c r="AC9" s="300"/>
      <c r="AD9" s="300"/>
      <c r="AE9" s="300"/>
      <c r="AF9" s="300"/>
      <c r="AG9" s="300"/>
      <c r="AH9" s="300"/>
      <c r="AI9" s="300"/>
      <c r="AJ9" s="300"/>
      <c r="AK9" s="300"/>
      <c r="AL9" s="300"/>
      <c r="AM9" s="300"/>
      <c r="AN9" s="300"/>
      <c r="AO9" s="300"/>
    </row>
    <row r="10" spans="1:41" x14ac:dyDescent="0.25">
      <c r="A10" s="1056">
        <f>+Datos!B45</f>
        <v>0</v>
      </c>
      <c r="B10" s="1054"/>
      <c r="C10" s="1054"/>
      <c r="D10" s="1054"/>
      <c r="E10" s="1054"/>
      <c r="F10" s="1054"/>
      <c r="G10" s="1054"/>
      <c r="H10" s="1054"/>
      <c r="I10" s="1054"/>
      <c r="J10" s="1054"/>
      <c r="K10" s="1054"/>
      <c r="L10" s="1054"/>
      <c r="M10" s="1054"/>
      <c r="N10" s="1054"/>
      <c r="O10" s="1054"/>
      <c r="P10" s="1054"/>
      <c r="Q10" s="1054"/>
      <c r="R10" s="1054"/>
      <c r="S10" s="1054"/>
      <c r="T10" s="1054"/>
      <c r="U10" s="1054"/>
      <c r="V10" s="1054"/>
      <c r="W10" s="1054"/>
      <c r="X10" s="1054"/>
      <c r="Y10" s="1054"/>
      <c r="Z10" s="1054"/>
      <c r="AA10" s="1054"/>
      <c r="AB10" s="1054"/>
      <c r="AC10" s="1054"/>
      <c r="AD10" s="1054"/>
      <c r="AE10" s="1054"/>
      <c r="AF10" s="1054"/>
      <c r="AG10" s="1054"/>
      <c r="AH10" s="1054"/>
      <c r="AI10" s="1054"/>
      <c r="AJ10" s="1054"/>
      <c r="AK10" s="1054"/>
      <c r="AL10" s="1054"/>
      <c r="AM10" s="1054"/>
      <c r="AN10" s="1054"/>
      <c r="AO10" s="1054"/>
    </row>
    <row r="11" spans="1:41" x14ac:dyDescent="0.25">
      <c r="A11" s="300"/>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row>
    <row r="12" spans="1:41" ht="51.75" customHeight="1" x14ac:dyDescent="0.25">
      <c r="A12" s="1057" t="s">
        <v>674</v>
      </c>
      <c r="B12" s="1057"/>
      <c r="C12" s="1057"/>
      <c r="D12" s="1057"/>
      <c r="E12" s="1057"/>
      <c r="F12" s="1057"/>
      <c r="G12" s="1057"/>
      <c r="H12" s="1057"/>
      <c r="I12" s="1057"/>
      <c r="J12" s="1057"/>
      <c r="K12" s="1057"/>
      <c r="L12" s="1057"/>
      <c r="M12" s="1057"/>
      <c r="N12" s="1057"/>
      <c r="O12" s="1057"/>
      <c r="P12" s="1057"/>
      <c r="Q12" s="1057"/>
      <c r="R12" s="1057"/>
      <c r="S12" s="1057"/>
      <c r="T12" s="1057"/>
      <c r="U12" s="1057"/>
      <c r="V12" s="1057"/>
      <c r="W12" s="1057"/>
      <c r="X12" s="1057"/>
      <c r="Y12" s="1057"/>
      <c r="Z12" s="1057"/>
      <c r="AA12" s="1057"/>
      <c r="AB12" s="1057"/>
      <c r="AC12" s="1057"/>
      <c r="AD12" s="1057"/>
      <c r="AE12" s="1057"/>
      <c r="AF12" s="1057"/>
      <c r="AG12" s="1057"/>
      <c r="AH12" s="1057"/>
      <c r="AI12" s="1057"/>
      <c r="AJ12" s="1057"/>
      <c r="AK12" s="1057"/>
      <c r="AL12" s="1057"/>
      <c r="AM12" s="1057"/>
      <c r="AN12" s="1057"/>
      <c r="AO12" s="1057"/>
    </row>
    <row r="13" spans="1:41" x14ac:dyDescent="0.25">
      <c r="A13" s="300"/>
      <c r="B13" s="300"/>
      <c r="C13" s="300"/>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row>
    <row r="14" spans="1:41" x14ac:dyDescent="0.25">
      <c r="A14" s="300"/>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row>
    <row r="15" spans="1:41" x14ac:dyDescent="0.25">
      <c r="A15" s="459" t="s">
        <v>653</v>
      </c>
      <c r="B15" s="300"/>
      <c r="C15" s="300"/>
      <c r="D15" s="300"/>
      <c r="E15" s="300"/>
      <c r="F15" s="300"/>
      <c r="G15" s="300"/>
      <c r="H15" s="300"/>
      <c r="I15" s="300"/>
      <c r="J15" s="300"/>
      <c r="K15" s="300"/>
      <c r="L15" s="300"/>
      <c r="M15" s="300"/>
      <c r="N15" s="300"/>
      <c r="O15" s="300"/>
      <c r="P15" s="300"/>
      <c r="Q15" s="300"/>
      <c r="R15" s="300"/>
      <c r="S15" s="300"/>
      <c r="T15" s="300"/>
      <c r="U15" s="300"/>
      <c r="V15" s="300"/>
      <c r="W15" s="300"/>
      <c r="X15" s="300"/>
      <c r="Y15" s="300"/>
      <c r="Z15" s="460" t="str">
        <f>+'[1]8. contrato PJ'!H25</f>
        <v>BENJAMIN MARTINEZ LEMOS</v>
      </c>
      <c r="AA15" s="300"/>
      <c r="AB15" s="300"/>
      <c r="AC15" s="300"/>
      <c r="AD15" s="300"/>
      <c r="AE15" s="300"/>
      <c r="AF15" s="300"/>
      <c r="AG15" s="300"/>
      <c r="AH15" s="300"/>
      <c r="AI15" s="300"/>
      <c r="AJ15" s="300"/>
      <c r="AK15" s="300"/>
      <c r="AL15" s="300"/>
      <c r="AM15" s="300" t="s">
        <v>654</v>
      </c>
      <c r="AN15" s="300"/>
      <c r="AO15" s="300"/>
    </row>
    <row r="16" spans="1:41" x14ac:dyDescent="0.25">
      <c r="A16" s="459" t="s">
        <v>655</v>
      </c>
      <c r="B16" s="300"/>
      <c r="C16" s="300"/>
      <c r="D16" s="300"/>
      <c r="E16" s="300"/>
      <c r="F16" s="300"/>
      <c r="G16" s="300"/>
      <c r="H16" s="300"/>
      <c r="I16" s="300"/>
      <c r="J16" s="1058">
        <f>+[1]Datos!B8</f>
        <v>11797830</v>
      </c>
      <c r="K16" s="1058"/>
      <c r="L16" s="1058"/>
      <c r="M16" s="461" t="s">
        <v>656</v>
      </c>
      <c r="N16" s="462" t="str">
        <f>+[1]Datos!B9</f>
        <v>Quibdo</v>
      </c>
      <c r="O16" s="300"/>
      <c r="P16" s="460" t="s">
        <v>657</v>
      </c>
      <c r="Q16" s="300"/>
      <c r="R16" s="459" t="s">
        <v>658</v>
      </c>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row>
    <row r="17" spans="1:41" x14ac:dyDescent="0.25">
      <c r="A17" s="460" t="str">
        <f>+[1]Datos!B4</f>
        <v>ARZOBISPO TULIO BOTERO SALAZAR</v>
      </c>
      <c r="B17" s="300"/>
      <c r="C17" s="300"/>
      <c r="D17" s="300"/>
      <c r="E17" s="300"/>
      <c r="F17" s="300"/>
      <c r="G17" s="300"/>
      <c r="H17" s="300"/>
      <c r="I17" s="300"/>
      <c r="J17" s="300"/>
      <c r="K17" s="300"/>
      <c r="L17" s="300"/>
      <c r="M17" s="459" t="s">
        <v>659</v>
      </c>
      <c r="N17" s="300"/>
      <c r="O17" s="300"/>
      <c r="P17" s="300"/>
      <c r="Q17" s="300"/>
      <c r="R17" s="300"/>
      <c r="S17" s="300"/>
      <c r="T17" s="300"/>
      <c r="U17" s="300"/>
      <c r="V17" s="300"/>
      <c r="W17" s="300"/>
      <c r="X17" s="300"/>
      <c r="Y17" s="300"/>
      <c r="Z17" s="300"/>
      <c r="AA17" s="300"/>
      <c r="AB17" s="300"/>
      <c r="AC17" s="300"/>
      <c r="AD17" s="300"/>
      <c r="AE17" s="300"/>
      <c r="AF17" s="300"/>
      <c r="AG17" s="300"/>
      <c r="AH17" s="300"/>
      <c r="AI17" s="300"/>
      <c r="AJ17" s="300"/>
      <c r="AK17" s="300"/>
      <c r="AL17" s="300"/>
      <c r="AM17" s="300"/>
      <c r="AN17" s="300"/>
      <c r="AO17" s="300"/>
    </row>
    <row r="18" spans="1:41" ht="182.25" customHeight="1" x14ac:dyDescent="0.25">
      <c r="A18" s="463" t="str">
        <f>+Datos!E65</f>
        <v>JUAN CARLOS HURTADO JARAMILLO</v>
      </c>
      <c r="B18" s="300"/>
      <c r="C18" s="300"/>
      <c r="D18" s="300"/>
      <c r="E18" s="300"/>
      <c r="F18" s="300"/>
      <c r="G18" s="300"/>
      <c r="H18" s="300"/>
      <c r="I18" s="300"/>
      <c r="J18" s="300"/>
      <c r="K18" s="300"/>
      <c r="L18" s="300"/>
      <c r="M18" s="464" t="s">
        <v>660</v>
      </c>
      <c r="N18" s="300"/>
      <c r="O18" s="300"/>
      <c r="P18" s="300"/>
      <c r="Q18" s="300"/>
      <c r="R18" s="1059">
        <f>+Datos!E66</f>
        <v>70565905</v>
      </c>
      <c r="S18" s="1059"/>
      <c r="T18" s="1059"/>
      <c r="U18" s="465" t="s">
        <v>180</v>
      </c>
      <c r="V18" s="465" t="str">
        <f>+Datos!E67</f>
        <v>Envigado</v>
      </c>
      <c r="W18" s="465"/>
      <c r="X18" s="300"/>
      <c r="Y18" s="465" t="s">
        <v>675</v>
      </c>
      <c r="Z18" s="465"/>
      <c r="AA18" s="465"/>
      <c r="AB18" s="465"/>
      <c r="AC18" s="466"/>
      <c r="AD18" s="466"/>
      <c r="AE18" s="466"/>
      <c r="AF18" s="466"/>
      <c r="AG18" s="466"/>
      <c r="AH18" s="466"/>
      <c r="AI18" s="466"/>
      <c r="AJ18" s="466"/>
      <c r="AK18" s="466"/>
      <c r="AL18" s="466"/>
      <c r="AM18" s="466"/>
      <c r="AN18" s="466"/>
      <c r="AO18" s="466"/>
    </row>
    <row r="19" spans="1:41" hidden="1" x14ac:dyDescent="0.25">
      <c r="A19" s="463" t="str">
        <f>+Datos!B65</f>
        <v>VIVERO FLORECER S.A.S</v>
      </c>
      <c r="B19" s="300"/>
      <c r="C19" s="300"/>
      <c r="D19" s="300"/>
      <c r="E19" s="300"/>
      <c r="F19" s="300"/>
      <c r="G19" s="300"/>
      <c r="H19" s="300"/>
      <c r="I19" s="300"/>
      <c r="J19" s="300"/>
      <c r="K19" s="300"/>
      <c r="L19" s="300"/>
      <c r="M19" s="464"/>
      <c r="N19" s="300" t="s">
        <v>676</v>
      </c>
      <c r="O19" s="300"/>
      <c r="P19" s="1060" t="str">
        <f>+Datos!B66</f>
        <v>900713950-7</v>
      </c>
      <c r="Q19" s="1060"/>
      <c r="R19" s="1060"/>
      <c r="S19" s="1060"/>
      <c r="T19" s="479" t="s">
        <v>677</v>
      </c>
      <c r="U19" s="465"/>
      <c r="V19" s="465"/>
      <c r="W19" s="465"/>
      <c r="X19" s="300"/>
      <c r="Y19" s="465"/>
      <c r="Z19" s="465"/>
      <c r="AA19" s="465"/>
      <c r="AB19" s="465"/>
      <c r="AC19" s="466"/>
      <c r="AD19" s="466"/>
      <c r="AE19" s="466"/>
      <c r="AF19" s="466"/>
      <c r="AG19" s="466"/>
      <c r="AH19" s="466"/>
      <c r="AI19" s="466"/>
      <c r="AJ19" s="466"/>
      <c r="AK19" s="466"/>
      <c r="AL19" s="466"/>
      <c r="AM19" s="466"/>
      <c r="AN19" s="466"/>
      <c r="AO19" s="466"/>
    </row>
    <row r="20" spans="1:41" hidden="1" x14ac:dyDescent="0.25">
      <c r="A20" s="300" t="s">
        <v>678</v>
      </c>
      <c r="B20" s="300"/>
      <c r="C20" s="300"/>
      <c r="D20" s="467"/>
      <c r="E20" s="467"/>
      <c r="F20" s="467"/>
      <c r="G20" s="467"/>
      <c r="H20" s="467"/>
      <c r="I20" s="300"/>
      <c r="J20" s="300"/>
      <c r="K20" s="300"/>
      <c r="L20" s="300"/>
      <c r="M20" s="300"/>
      <c r="N20" s="300"/>
      <c r="O20" s="300"/>
      <c r="P20" s="300"/>
      <c r="Q20" s="300"/>
      <c r="R20" s="300"/>
      <c r="S20" s="300"/>
      <c r="T20" s="300"/>
      <c r="U20" s="300"/>
      <c r="V20" s="300"/>
      <c r="W20" s="300"/>
      <c r="X20" s="300"/>
      <c r="Y20" s="300"/>
      <c r="Z20" s="300"/>
      <c r="AA20" s="300"/>
      <c r="AB20" s="300"/>
      <c r="AC20" s="300"/>
      <c r="AD20" s="300"/>
      <c r="AE20" s="300"/>
      <c r="AF20" s="300"/>
      <c r="AG20" s="300"/>
      <c r="AH20" s="300"/>
      <c r="AI20" s="300"/>
      <c r="AJ20" s="300"/>
      <c r="AK20" s="300"/>
      <c r="AL20" s="300"/>
      <c r="AM20" s="300"/>
      <c r="AN20" s="300"/>
      <c r="AO20" s="300"/>
    </row>
    <row r="21" spans="1:41" hidden="1" x14ac:dyDescent="0.25">
      <c r="A21" s="300"/>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c r="AF21" s="300"/>
      <c r="AG21" s="300"/>
      <c r="AH21" s="300"/>
      <c r="AI21" s="300"/>
      <c r="AJ21" s="300"/>
      <c r="AK21" s="300"/>
      <c r="AL21" s="300"/>
      <c r="AM21" s="300"/>
      <c r="AN21" s="300"/>
      <c r="AO21" s="300"/>
    </row>
    <row r="22" spans="1:41" hidden="1" x14ac:dyDescent="0.25">
      <c r="A22" s="1054" t="s">
        <v>661</v>
      </c>
      <c r="B22" s="1054"/>
      <c r="C22" s="1054"/>
      <c r="D22" s="1054"/>
      <c r="E22" s="1054"/>
      <c r="F22" s="1054"/>
      <c r="G22" s="1054"/>
      <c r="H22" s="1054"/>
      <c r="I22" s="1054"/>
      <c r="J22" s="1054"/>
      <c r="K22" s="1054"/>
      <c r="L22" s="1054"/>
      <c r="M22" s="1054"/>
      <c r="N22" s="1054"/>
      <c r="O22" s="1054"/>
      <c r="P22" s="1054"/>
      <c r="Q22" s="1054"/>
      <c r="R22" s="1054"/>
      <c r="S22" s="1054"/>
      <c r="T22" s="1054"/>
      <c r="U22" s="1054"/>
      <c r="V22" s="1054"/>
      <c r="W22" s="1054"/>
      <c r="X22" s="1054"/>
      <c r="Y22" s="1054"/>
      <c r="Z22" s="1054"/>
      <c r="AA22" s="1054"/>
      <c r="AB22" s="1054"/>
      <c r="AC22" s="1054"/>
      <c r="AD22" s="1054"/>
      <c r="AE22" s="1054"/>
      <c r="AF22" s="1054"/>
      <c r="AG22" s="1054"/>
      <c r="AH22" s="1054"/>
      <c r="AI22" s="1054"/>
      <c r="AJ22" s="1054"/>
      <c r="AK22" s="1054"/>
      <c r="AL22" s="1054"/>
      <c r="AM22" s="1054"/>
      <c r="AN22" s="1054"/>
      <c r="AO22" s="1054"/>
    </row>
    <row r="23" spans="1:41" hidden="1" x14ac:dyDescent="0.25">
      <c r="A23" s="482"/>
      <c r="B23" s="482"/>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row>
    <row r="24" spans="1:41" hidden="1" x14ac:dyDescent="0.25">
      <c r="A24" s="469" t="s">
        <v>662</v>
      </c>
      <c r="B24" s="300"/>
      <c r="C24" s="300"/>
      <c r="D24" s="300"/>
      <c r="E24" s="300"/>
      <c r="F24" s="300"/>
      <c r="G24" s="300"/>
      <c r="H24" s="300"/>
      <c r="I24" s="300"/>
      <c r="J24" s="300"/>
      <c r="K24" s="300"/>
      <c r="L24" s="460" t="str">
        <f>+A17</f>
        <v>ARZOBISPO TULIO BOTERO SALAZAR</v>
      </c>
      <c r="N24" s="300"/>
      <c r="O24" s="300"/>
      <c r="P24" s="300"/>
      <c r="Q24" s="300"/>
      <c r="R24" s="300"/>
      <c r="S24" s="300"/>
      <c r="T24" s="300"/>
      <c r="U24" s="459" t="s">
        <v>663</v>
      </c>
      <c r="V24" s="300"/>
      <c r="X24" s="300"/>
      <c r="Y24" s="300"/>
      <c r="Z24" s="300"/>
      <c r="AA24" s="300"/>
      <c r="AB24" s="300"/>
      <c r="AC24" s="300"/>
      <c r="AD24" s="300"/>
      <c r="AE24" s="300"/>
      <c r="AF24" s="300"/>
      <c r="AG24" s="300"/>
      <c r="AH24" s="300"/>
      <c r="AI24" s="460" t="str">
        <f>+Datos!B41</f>
        <v>6 de agosto 2024</v>
      </c>
      <c r="AK24" s="300"/>
      <c r="AL24" s="300"/>
      <c r="AM24" s="300"/>
      <c r="AN24" s="300" t="s">
        <v>679</v>
      </c>
      <c r="AO24" s="300"/>
    </row>
    <row r="25" spans="1:41" hidden="1" x14ac:dyDescent="0.25">
      <c r="A25" s="470" t="s">
        <v>680</v>
      </c>
      <c r="B25" s="465">
        <f>+V9</f>
        <v>12</v>
      </c>
      <c r="C25" s="465"/>
      <c r="D25" s="465"/>
      <c r="E25" s="465"/>
      <c r="F25" s="470" t="s">
        <v>681</v>
      </c>
      <c r="G25" s="465"/>
      <c r="H25" s="465"/>
      <c r="I25" s="465"/>
      <c r="K25" s="465"/>
      <c r="L25" s="465"/>
      <c r="M25" s="465"/>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row>
    <row r="26" spans="1:41" hidden="1" x14ac:dyDescent="0.25">
      <c r="A26" s="460"/>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300"/>
      <c r="AG26" s="300"/>
      <c r="AH26" s="300"/>
      <c r="AI26" s="300"/>
      <c r="AJ26" s="300"/>
      <c r="AK26" s="300"/>
      <c r="AL26" s="300"/>
      <c r="AM26" s="300"/>
      <c r="AN26" s="300"/>
      <c r="AO26" s="300"/>
    </row>
    <row r="27" spans="1:41" ht="32.25" customHeight="1" x14ac:dyDescent="0.25">
      <c r="A27" s="1061" t="str">
        <f>+Datos!B19</f>
        <v xml:space="preserve">Adquisición de implementos e insumos para la huerta escolar y los jardines internos de la institucióno y lombrices para proyecto de Media Tècnica: Monitoreo Ambiental. </v>
      </c>
      <c r="B27" s="1061"/>
      <c r="C27" s="1061"/>
      <c r="D27" s="1061"/>
      <c r="E27" s="1061"/>
      <c r="F27" s="1061"/>
      <c r="G27" s="1061"/>
      <c r="H27" s="1061"/>
      <c r="I27" s="1061"/>
      <c r="J27" s="1061"/>
      <c r="K27" s="1061"/>
      <c r="L27" s="1061"/>
      <c r="M27" s="1061"/>
      <c r="N27" s="1061"/>
      <c r="O27" s="1061"/>
      <c r="P27" s="1061"/>
      <c r="Q27" s="1061"/>
      <c r="R27" s="1061"/>
      <c r="S27" s="1061"/>
      <c r="T27" s="1061"/>
      <c r="U27" s="1061"/>
      <c r="V27" s="1061"/>
      <c r="W27" s="1061"/>
      <c r="X27" s="1061"/>
      <c r="Y27" s="1061"/>
      <c r="Z27" s="1061"/>
      <c r="AA27" s="1061"/>
      <c r="AB27" s="1061"/>
      <c r="AC27" s="1061"/>
      <c r="AD27" s="1061"/>
      <c r="AE27" s="1061"/>
      <c r="AF27" s="1061"/>
      <c r="AG27" s="1061"/>
      <c r="AH27" s="1061"/>
      <c r="AI27" s="1061"/>
      <c r="AJ27" s="1061"/>
      <c r="AK27" s="1061"/>
      <c r="AL27" s="1061"/>
      <c r="AM27" s="1061"/>
      <c r="AN27" s="1061"/>
      <c r="AO27" s="1061"/>
    </row>
    <row r="28" spans="1:41" x14ac:dyDescent="0.25">
      <c r="A28" s="470" t="s">
        <v>664</v>
      </c>
      <c r="B28" s="300"/>
      <c r="C28" s="300"/>
      <c r="D28" s="300"/>
      <c r="E28" s="300"/>
      <c r="F28" s="300"/>
      <c r="G28" s="300"/>
      <c r="H28" s="300"/>
      <c r="I28" s="300"/>
      <c r="J28" s="300"/>
      <c r="K28" s="300"/>
      <c r="L28" s="300"/>
      <c r="M28" s="300"/>
      <c r="N28" s="300"/>
      <c r="O28" s="300"/>
      <c r="P28" s="300"/>
      <c r="Q28" s="1062" t="str">
        <f>+Datos!C67</f>
        <v>SEISCIENTOS CUATRO MIL CUATROCIENTOS CINCUENTA PESOSO M.L.</v>
      </c>
      <c r="R28" s="1062"/>
      <c r="S28" s="1062"/>
      <c r="T28" s="1062"/>
      <c r="U28" s="1062"/>
      <c r="V28" s="1062"/>
      <c r="W28" s="1062"/>
      <c r="X28" s="1062"/>
      <c r="Y28" s="1062"/>
      <c r="Z28" s="1062"/>
      <c r="AA28" s="1062"/>
      <c r="AB28" s="1062"/>
      <c r="AC28" s="1062"/>
      <c r="AD28" s="1062"/>
      <c r="AE28" s="1062"/>
      <c r="AF28" s="1062"/>
      <c r="AG28" s="1062"/>
      <c r="AH28" s="1062"/>
      <c r="AI28" s="1062"/>
      <c r="AJ28" s="1062"/>
      <c r="AK28" s="1062"/>
      <c r="AL28" s="1062"/>
      <c r="AM28" s="1062"/>
      <c r="AN28" s="1062"/>
      <c r="AO28" s="1062"/>
    </row>
    <row r="29" spans="1:41" x14ac:dyDescent="0.25">
      <c r="A29" s="1063">
        <f>+Datos!B67</f>
        <v>604450</v>
      </c>
      <c r="B29" s="1063"/>
      <c r="C29" s="1063"/>
      <c r="D29" s="1063"/>
      <c r="E29" s="1063"/>
      <c r="F29" s="300" t="s">
        <v>665</v>
      </c>
      <c r="G29" s="471"/>
      <c r="H29" s="471"/>
      <c r="I29" s="471"/>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row>
    <row r="30" spans="1:41" hidden="1" x14ac:dyDescent="0.25">
      <c r="A30" s="300"/>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300"/>
      <c r="AG30" s="300"/>
      <c r="AH30" s="300"/>
      <c r="AI30" s="300"/>
      <c r="AJ30" s="300"/>
      <c r="AK30" s="300"/>
      <c r="AL30" s="300"/>
      <c r="AM30" s="300"/>
      <c r="AN30" s="300"/>
      <c r="AO30" s="300"/>
    </row>
    <row r="31" spans="1:41" x14ac:dyDescent="0.25">
      <c r="A31" s="300" t="s">
        <v>666</v>
      </c>
      <c r="B31" s="300"/>
      <c r="C31" s="300"/>
      <c r="D31" s="300"/>
      <c r="E31" s="300"/>
      <c r="F31" s="300"/>
      <c r="G31" s="300"/>
      <c r="H31" s="300"/>
      <c r="I31" s="300"/>
      <c r="J31" s="300"/>
      <c r="K31" s="300"/>
      <c r="L31" s="300"/>
      <c r="M31" s="300"/>
      <c r="N31" s="300"/>
      <c r="O31" s="300"/>
      <c r="P31" s="300"/>
      <c r="Q31" s="300"/>
      <c r="R31" s="300">
        <f>+Datos!B24</f>
        <v>17</v>
      </c>
      <c r="S31" s="300"/>
      <c r="T31" s="300"/>
      <c r="U31" s="300" t="s">
        <v>667</v>
      </c>
      <c r="V31" s="472" t="str">
        <f>+Datos!D24</f>
        <v>31 de julio de 2024</v>
      </c>
      <c r="W31" s="300"/>
      <c r="X31" s="300"/>
      <c r="Y31" s="300"/>
      <c r="Z31" s="300"/>
      <c r="AA31" s="300"/>
      <c r="AB31" s="300" t="s">
        <v>668</v>
      </c>
      <c r="AC31" s="300"/>
      <c r="AD31" s="300"/>
      <c r="AE31" s="300"/>
      <c r="AF31" s="300"/>
      <c r="AG31" s="300"/>
      <c r="AH31" s="300"/>
      <c r="AI31" s="300"/>
      <c r="AJ31" s="300"/>
      <c r="AK31" s="300"/>
      <c r="AL31" s="300"/>
      <c r="AM31" s="300"/>
      <c r="AN31" s="300"/>
      <c r="AO31" s="300"/>
    </row>
    <row r="32" spans="1:41" x14ac:dyDescent="0.25">
      <c r="A32" s="300" t="s">
        <v>669</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row>
    <row r="33" spans="1:44" ht="31.5" customHeight="1" x14ac:dyDescent="0.25">
      <c r="A33" s="1061" t="str">
        <f>+A27</f>
        <v xml:space="preserve">Adquisición de implementos e insumos para la huerta escolar y los jardines internos de la institucióno y lombrices para proyecto de Media Tècnica: Monitoreo Ambiental. </v>
      </c>
      <c r="B33" s="1061"/>
      <c r="C33" s="1061"/>
      <c r="D33" s="1061"/>
      <c r="E33" s="1061"/>
      <c r="F33" s="1061"/>
      <c r="G33" s="1061"/>
      <c r="H33" s="1061"/>
      <c r="I33" s="1061"/>
      <c r="J33" s="1061"/>
      <c r="K33" s="1061"/>
      <c r="L33" s="1061"/>
      <c r="M33" s="1061"/>
      <c r="N33" s="1061"/>
      <c r="O33" s="1061"/>
      <c r="P33" s="1061"/>
      <c r="Q33" s="1061"/>
      <c r="R33" s="1061"/>
      <c r="S33" s="1061"/>
      <c r="T33" s="1061"/>
      <c r="U33" s="1061"/>
      <c r="V33" s="1061"/>
      <c r="W33" s="1061"/>
      <c r="X33" s="1061"/>
      <c r="Y33" s="1061"/>
      <c r="Z33" s="1061"/>
      <c r="AA33" s="1061"/>
      <c r="AB33" s="1061"/>
      <c r="AC33" s="1061"/>
      <c r="AD33" s="1061"/>
      <c r="AE33" s="1061"/>
      <c r="AF33" s="1061"/>
      <c r="AG33" s="1061"/>
      <c r="AH33" s="1061"/>
      <c r="AI33" s="1061"/>
      <c r="AJ33" s="1061"/>
      <c r="AK33" s="1061"/>
      <c r="AL33" s="1061"/>
      <c r="AM33" s="1061"/>
      <c r="AN33" s="1061"/>
      <c r="AO33" s="1061"/>
    </row>
    <row r="34" spans="1:44" ht="15" customHeight="1" x14ac:dyDescent="0.25">
      <c r="A34" s="459" t="s">
        <v>682</v>
      </c>
      <c r="B34" s="481"/>
      <c r="C34" s="481"/>
      <c r="D34" s="481"/>
      <c r="E34" s="481"/>
      <c r="F34" s="481"/>
      <c r="G34" s="481"/>
      <c r="H34" s="481"/>
      <c r="I34" s="481"/>
      <c r="J34" s="481"/>
      <c r="K34" s="481"/>
      <c r="L34" s="481"/>
      <c r="M34" s="481"/>
      <c r="N34" s="481"/>
      <c r="O34" s="300"/>
      <c r="P34" s="460" t="str">
        <f>+Datos!B87</f>
        <v>13 DE 2022</v>
      </c>
      <c r="Q34" s="481"/>
      <c r="R34" s="300"/>
      <c r="S34" s="300" t="s">
        <v>667</v>
      </c>
      <c r="T34" s="460" t="str">
        <f>+Datos!D87</f>
        <v>6 de agosto 2024</v>
      </c>
      <c r="U34" s="300"/>
      <c r="V34" s="300"/>
      <c r="W34" s="481"/>
      <c r="X34" s="481"/>
      <c r="Y34" s="300" t="s">
        <v>670</v>
      </c>
      <c r="Z34" s="481"/>
      <c r="AA34" s="460" t="str">
        <f>+A19</f>
        <v>VIVERO FLORECER S.A.S</v>
      </c>
      <c r="AC34" s="481"/>
      <c r="AD34" s="481"/>
      <c r="AE34" s="481"/>
      <c r="AF34" s="481"/>
      <c r="AG34" s="481"/>
      <c r="AH34" s="481"/>
      <c r="AI34" s="481"/>
      <c r="AJ34" s="300"/>
      <c r="AK34" s="481"/>
      <c r="AL34" s="481"/>
      <c r="AM34" s="481"/>
      <c r="AN34" s="481"/>
      <c r="AO34" s="466"/>
      <c r="AR34" s="474"/>
    </row>
    <row r="35" spans="1:44" ht="91.5" customHeight="1" x14ac:dyDescent="0.25">
      <c r="A35" s="1053" t="s">
        <v>683</v>
      </c>
      <c r="B35" s="1053"/>
      <c r="C35" s="1053"/>
      <c r="D35" s="1053"/>
      <c r="E35" s="1053"/>
      <c r="F35" s="1053"/>
      <c r="G35" s="1053"/>
      <c r="H35" s="1053"/>
      <c r="I35" s="1053"/>
      <c r="J35" s="1053"/>
      <c r="K35" s="1053"/>
      <c r="L35" s="1053"/>
      <c r="M35" s="1053"/>
      <c r="N35" s="1053"/>
      <c r="O35" s="1053"/>
      <c r="P35" s="1053"/>
      <c r="Q35" s="1053"/>
      <c r="R35" s="1053"/>
      <c r="S35" s="1053"/>
      <c r="T35" s="1053"/>
      <c r="U35" s="1053"/>
      <c r="V35" s="1053"/>
      <c r="W35" s="1053"/>
      <c r="X35" s="1053"/>
      <c r="Y35" s="1053"/>
      <c r="Z35" s="1053"/>
      <c r="AA35" s="1053"/>
      <c r="AB35" s="1053"/>
      <c r="AC35" s="1053"/>
      <c r="AD35" s="1053"/>
      <c r="AE35" s="1053"/>
      <c r="AF35" s="1053"/>
      <c r="AG35" s="1053"/>
      <c r="AH35" s="1053"/>
      <c r="AI35" s="1053"/>
      <c r="AJ35" s="1053"/>
      <c r="AK35" s="1053"/>
      <c r="AL35" s="1053"/>
      <c r="AM35" s="1053"/>
      <c r="AN35" s="1053"/>
      <c r="AO35" s="1053"/>
    </row>
    <row r="36" spans="1:44" ht="73.5" customHeight="1" x14ac:dyDescent="0.25">
      <c r="A36" s="1053" t="s">
        <v>689</v>
      </c>
      <c r="B36" s="1053"/>
      <c r="C36" s="1053"/>
      <c r="D36" s="1053"/>
      <c r="E36" s="1053"/>
      <c r="F36" s="1053"/>
      <c r="G36" s="1053"/>
      <c r="H36" s="1053"/>
      <c r="I36" s="1053"/>
      <c r="J36" s="1053"/>
      <c r="K36" s="1053"/>
      <c r="L36" s="1053"/>
      <c r="M36" s="1053"/>
      <c r="N36" s="1053"/>
      <c r="O36" s="1053"/>
      <c r="P36" s="1053"/>
      <c r="Q36" s="1053"/>
      <c r="R36" s="1053"/>
      <c r="S36" s="1053"/>
      <c r="T36" s="1053"/>
      <c r="U36" s="1053"/>
      <c r="V36" s="1053"/>
      <c r="W36" s="1053"/>
      <c r="X36" s="1053"/>
      <c r="Y36" s="1053"/>
      <c r="Z36" s="1053"/>
      <c r="AA36" s="1053"/>
      <c r="AB36" s="1053"/>
      <c r="AC36" s="1053"/>
      <c r="AD36" s="1053"/>
      <c r="AE36" s="1053"/>
      <c r="AF36" s="1053"/>
      <c r="AG36" s="1053"/>
      <c r="AH36" s="1053"/>
      <c r="AI36" s="1053"/>
      <c r="AJ36" s="1053"/>
      <c r="AK36" s="1053"/>
      <c r="AL36" s="1053"/>
      <c r="AM36" s="1053"/>
      <c r="AN36" s="1053"/>
      <c r="AO36" s="1053"/>
    </row>
    <row r="37" spans="1:44" x14ac:dyDescent="0.25">
      <c r="A37" s="300"/>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300"/>
      <c r="AK37" s="300"/>
      <c r="AL37" s="300"/>
      <c r="AM37" s="300"/>
      <c r="AN37" s="300"/>
      <c r="AO37" s="300"/>
    </row>
    <row r="38" spans="1:44" x14ac:dyDescent="0.25">
      <c r="A38" s="300" t="s">
        <v>671</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row>
    <row r="39" spans="1:44" x14ac:dyDescent="0.25">
      <c r="A39" s="300"/>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row>
    <row r="40" spans="1:44" x14ac:dyDescent="0.25">
      <c r="A40" s="1054" t="s">
        <v>312</v>
      </c>
      <c r="B40" s="1054"/>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row>
    <row r="41" spans="1:44" x14ac:dyDescent="0.25">
      <c r="A41" s="300"/>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row>
    <row r="42" spans="1:44" ht="38.25" customHeight="1" x14ac:dyDescent="0.25">
      <c r="A42" s="1053" t="s">
        <v>688</v>
      </c>
      <c r="B42" s="1053"/>
      <c r="C42" s="1053"/>
      <c r="D42" s="1053"/>
      <c r="E42" s="1053"/>
      <c r="F42" s="1053"/>
      <c r="G42" s="1053"/>
      <c r="H42" s="1053"/>
      <c r="I42" s="1053"/>
      <c r="J42" s="1053"/>
      <c r="K42" s="1053"/>
      <c r="L42" s="1053"/>
      <c r="M42" s="1053"/>
      <c r="N42" s="1053"/>
      <c r="O42" s="1053"/>
      <c r="P42" s="1053"/>
      <c r="Q42" s="1053"/>
      <c r="R42" s="1053"/>
      <c r="S42" s="1053"/>
      <c r="T42" s="1053"/>
      <c r="U42" s="1053"/>
      <c r="V42" s="1053"/>
      <c r="W42" s="1053"/>
      <c r="X42" s="1053"/>
      <c r="Y42" s="1053"/>
      <c r="Z42" s="1053"/>
      <c r="AA42" s="1053"/>
      <c r="AB42" s="1053"/>
      <c r="AC42" s="1053"/>
      <c r="AD42" s="1053"/>
      <c r="AE42" s="1053"/>
      <c r="AF42" s="1053"/>
      <c r="AG42" s="1053"/>
      <c r="AH42" s="1053"/>
      <c r="AI42" s="1053"/>
      <c r="AJ42" s="1053"/>
      <c r="AK42" s="1053"/>
      <c r="AL42" s="1053"/>
      <c r="AM42" s="1053"/>
      <c r="AN42" s="1053"/>
      <c r="AO42" s="1053"/>
    </row>
    <row r="43" spans="1:44" ht="12.75" customHeight="1" x14ac:dyDescent="0.25">
      <c r="A43" s="300"/>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row>
    <row r="44" spans="1:44" ht="31.5" customHeight="1" x14ac:dyDescent="0.25">
      <c r="A44" s="1053" t="s">
        <v>672</v>
      </c>
      <c r="B44" s="1053"/>
      <c r="C44" s="1053"/>
      <c r="D44" s="1053"/>
      <c r="E44" s="1053"/>
      <c r="F44" s="1053"/>
      <c r="G44" s="1053"/>
      <c r="H44" s="1053"/>
      <c r="I44" s="1053"/>
      <c r="J44" s="1053"/>
      <c r="K44" s="1053"/>
      <c r="L44" s="1053"/>
      <c r="M44" s="1053"/>
      <c r="N44" s="1053"/>
      <c r="O44" s="1053"/>
      <c r="P44" s="1053"/>
      <c r="Q44" s="1053"/>
      <c r="R44" s="1053"/>
      <c r="S44" s="1053"/>
      <c r="T44" s="1053"/>
      <c r="U44" s="1053"/>
      <c r="V44" s="1053"/>
      <c r="W44" s="1053"/>
      <c r="X44" s="1053"/>
      <c r="Y44" s="1053"/>
      <c r="Z44" s="1053"/>
      <c r="AA44" s="1053"/>
      <c r="AB44" s="1053"/>
      <c r="AC44" s="1053"/>
      <c r="AD44" s="1053"/>
      <c r="AE44" s="1053"/>
      <c r="AF44" s="1053"/>
      <c r="AG44" s="1053"/>
      <c r="AH44" s="1053"/>
      <c r="AI44" s="1053"/>
      <c r="AJ44" s="1053"/>
      <c r="AK44" s="1053"/>
      <c r="AL44" s="1053"/>
      <c r="AM44" s="1053"/>
      <c r="AN44" s="1053"/>
      <c r="AO44" s="1053"/>
    </row>
    <row r="45" spans="1:44" ht="10.5" customHeight="1" x14ac:dyDescent="0.25">
      <c r="A45" s="300"/>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row>
    <row r="46" spans="1:44" ht="34.5" customHeight="1" x14ac:dyDescent="0.25">
      <c r="A46" s="1053" t="s">
        <v>685</v>
      </c>
      <c r="B46" s="1053"/>
      <c r="C46" s="1053"/>
      <c r="D46" s="1053"/>
      <c r="E46" s="1053"/>
      <c r="F46" s="1053"/>
      <c r="G46" s="1053"/>
      <c r="H46" s="1053"/>
      <c r="I46" s="1053"/>
      <c r="J46" s="1053"/>
      <c r="K46" s="1053"/>
      <c r="L46" s="1053"/>
      <c r="M46" s="1053"/>
      <c r="N46" s="1053"/>
      <c r="O46" s="1053"/>
      <c r="P46" s="1053"/>
      <c r="Q46" s="1053"/>
      <c r="R46" s="1053"/>
      <c r="S46" s="1053"/>
      <c r="T46" s="1053"/>
      <c r="U46" s="1053"/>
      <c r="V46" s="1053"/>
      <c r="W46" s="1053"/>
      <c r="X46" s="1053"/>
      <c r="Y46" s="1053"/>
      <c r="Z46" s="1053"/>
      <c r="AA46" s="1053"/>
      <c r="AB46" s="1053"/>
      <c r="AC46" s="1053"/>
      <c r="AD46" s="1053"/>
      <c r="AE46" s="1053"/>
      <c r="AF46" s="1053"/>
      <c r="AG46" s="1053"/>
      <c r="AH46" s="1053"/>
      <c r="AI46" s="1053"/>
      <c r="AJ46" s="1053"/>
      <c r="AK46" s="1053"/>
      <c r="AL46" s="1053"/>
      <c r="AM46" s="1053"/>
      <c r="AN46" s="1053"/>
      <c r="AO46" s="1053"/>
    </row>
    <row r="47" spans="1:44" ht="9.75" customHeight="1" x14ac:dyDescent="0.25">
      <c r="A47" s="300"/>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row>
    <row r="48" spans="1:44" x14ac:dyDescent="0.25">
      <c r="A48" s="300" t="s">
        <v>673</v>
      </c>
      <c r="B48" s="300"/>
      <c r="C48" s="300"/>
      <c r="D48" s="300"/>
      <c r="E48" s="300"/>
      <c r="F48" s="300"/>
      <c r="G48" s="300"/>
      <c r="H48" s="300"/>
      <c r="I48" s="300"/>
      <c r="J48" s="300"/>
      <c r="K48" s="300"/>
      <c r="L48" s="300"/>
      <c r="M48" s="300"/>
      <c r="N48" s="472">
        <f>+A10</f>
        <v>0</v>
      </c>
      <c r="O48" s="300"/>
      <c r="P48" s="300"/>
      <c r="Q48" s="300"/>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row>
    <row r="49" spans="1:41" x14ac:dyDescent="0.25">
      <c r="A49" s="300"/>
      <c r="B49" s="300"/>
      <c r="C49" s="300"/>
      <c r="D49" s="300"/>
      <c r="E49" s="300"/>
      <c r="F49" s="300"/>
      <c r="G49" s="300"/>
      <c r="H49" s="300"/>
      <c r="I49" s="300"/>
      <c r="J49" s="300"/>
      <c r="K49" s="300"/>
      <c r="L49" s="300"/>
      <c r="M49" s="300"/>
      <c r="N49" s="300"/>
      <c r="O49" s="300"/>
      <c r="P49" s="300"/>
      <c r="Q49" s="300"/>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row>
    <row r="50" spans="1:41" x14ac:dyDescent="0.25">
      <c r="A50" s="300"/>
      <c r="B50" s="300"/>
      <c r="C50" s="300"/>
      <c r="D50" s="300"/>
      <c r="E50" s="300"/>
      <c r="F50" s="300"/>
      <c r="G50" s="300"/>
      <c r="H50" s="300"/>
      <c r="I50" s="300"/>
      <c r="J50" s="300"/>
      <c r="K50" s="300"/>
      <c r="L50" s="300"/>
      <c r="M50" s="300"/>
      <c r="N50" s="300"/>
      <c r="O50" s="300"/>
      <c r="P50" s="300"/>
      <c r="Q50" s="300"/>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row>
    <row r="51" spans="1:41" hidden="1" x14ac:dyDescent="0.25">
      <c r="A51" s="300"/>
      <c r="B51" s="300"/>
      <c r="C51" s="300"/>
      <c r="D51" s="300"/>
      <c r="E51" s="300"/>
      <c r="F51" s="300"/>
      <c r="G51" s="300"/>
      <c r="H51" s="300"/>
      <c r="I51" s="300"/>
      <c r="J51" s="300"/>
      <c r="K51" s="300"/>
      <c r="L51" s="300"/>
      <c r="M51" s="300"/>
      <c r="N51" s="300"/>
      <c r="O51" s="300"/>
      <c r="P51" s="300"/>
      <c r="Q51" s="300"/>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row>
    <row r="52" spans="1:41" hidden="1" x14ac:dyDescent="0.25">
      <c r="A52" s="300"/>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row>
    <row r="53" spans="1:41" x14ac:dyDescent="0.25">
      <c r="A53" s="300"/>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row>
    <row r="54" spans="1:41" x14ac:dyDescent="0.25">
      <c r="A54" s="475" t="str">
        <f>+'[1]8. contrato PJ'!A139:L139</f>
        <v>BENJAMIN MARTINEZ LEMOS</v>
      </c>
      <c r="B54" s="476"/>
      <c r="C54" s="476"/>
      <c r="D54" s="476"/>
      <c r="E54" s="476"/>
      <c r="F54" s="476"/>
      <c r="G54" s="476"/>
      <c r="H54" s="476"/>
      <c r="I54" s="476"/>
      <c r="J54" s="476"/>
      <c r="K54" s="476"/>
      <c r="L54" s="300"/>
      <c r="M54" s="300"/>
      <c r="N54" s="300"/>
      <c r="O54" s="300"/>
      <c r="P54" s="300"/>
      <c r="Q54" s="300"/>
      <c r="R54" s="300"/>
      <c r="S54" s="475" t="str">
        <f>+A18</f>
        <v>JUAN CARLOS HURTADO JARAMILLO</v>
      </c>
      <c r="T54" s="476"/>
      <c r="U54" s="476"/>
      <c r="V54" s="476"/>
      <c r="W54" s="476"/>
      <c r="X54" s="476"/>
      <c r="Y54" s="476"/>
      <c r="Z54" s="476"/>
      <c r="AA54" s="476"/>
      <c r="AB54" s="476"/>
      <c r="AC54" s="476"/>
      <c r="AD54" s="476"/>
      <c r="AE54" s="476"/>
      <c r="AF54" s="476"/>
      <c r="AG54" s="476"/>
      <c r="AH54" s="476"/>
      <c r="AI54" s="476"/>
      <c r="AJ54" s="300"/>
      <c r="AK54" s="300"/>
      <c r="AL54" s="300"/>
      <c r="AM54" s="300"/>
      <c r="AN54" s="300"/>
      <c r="AO54" s="300"/>
    </row>
    <row r="55" spans="1:41" x14ac:dyDescent="0.25">
      <c r="A55" s="477" t="str">
        <f>+'[1]8. contrato PJ'!A140</f>
        <v xml:space="preserve">Rector </v>
      </c>
      <c r="B55" s="300"/>
      <c r="C55" s="300"/>
      <c r="D55" s="300"/>
      <c r="E55" s="300"/>
      <c r="F55" s="300"/>
      <c r="G55" s="300"/>
      <c r="H55" s="300"/>
      <c r="I55" s="300"/>
      <c r="J55" s="300"/>
      <c r="K55" s="300"/>
      <c r="L55" s="300"/>
      <c r="M55" s="300"/>
      <c r="N55" s="300"/>
      <c r="O55" s="300"/>
      <c r="P55" s="300"/>
      <c r="Q55" s="300"/>
      <c r="R55" s="300"/>
      <c r="S55" s="300" t="s">
        <v>264</v>
      </c>
      <c r="U55" s="478"/>
      <c r="V55" s="1064">
        <f>+R18</f>
        <v>70565905</v>
      </c>
      <c r="W55" s="1064"/>
      <c r="X55" s="1064"/>
      <c r="Y55" s="1064"/>
      <c r="Z55" s="300"/>
      <c r="AA55" s="300"/>
      <c r="AB55" s="300"/>
      <c r="AC55" s="300"/>
      <c r="AD55" s="300"/>
      <c r="AE55" s="300"/>
      <c r="AF55" s="300"/>
      <c r="AG55" s="300"/>
      <c r="AH55" s="300"/>
      <c r="AI55" s="300"/>
      <c r="AJ55" s="300"/>
      <c r="AK55" s="300"/>
      <c r="AL55" s="300"/>
      <c r="AM55" s="300"/>
      <c r="AN55" s="300"/>
      <c r="AO55" s="300"/>
    </row>
    <row r="56" spans="1:41" x14ac:dyDescent="0.25">
      <c r="A56" s="300"/>
      <c r="B56" s="300"/>
      <c r="C56" s="300"/>
      <c r="D56" s="300"/>
      <c r="E56" s="300"/>
      <c r="F56" s="300"/>
      <c r="G56" s="300"/>
      <c r="H56" s="300"/>
      <c r="I56" s="300"/>
      <c r="J56" s="300"/>
      <c r="K56" s="300"/>
      <c r="L56" s="300"/>
      <c r="M56" s="300"/>
      <c r="N56" s="300"/>
      <c r="O56" s="300"/>
      <c r="P56" s="300"/>
      <c r="Q56" s="300"/>
      <c r="R56" s="300"/>
      <c r="S56" s="460" t="str">
        <f>+'8. contrato Persona Juridica'!R181</f>
        <v>Representante Legal</v>
      </c>
      <c r="T56" s="300"/>
      <c r="U56" s="300"/>
      <c r="V56" s="300"/>
      <c r="W56" s="300"/>
      <c r="X56" s="300"/>
      <c r="Y56" s="300"/>
      <c r="Z56" s="300"/>
      <c r="AA56" s="300"/>
      <c r="AB56" s="300"/>
      <c r="AC56" s="300"/>
      <c r="AD56" s="300"/>
      <c r="AE56" s="300"/>
      <c r="AF56" s="300"/>
      <c r="AG56" s="300"/>
      <c r="AH56" s="300"/>
      <c r="AI56" s="300"/>
      <c r="AJ56" s="300"/>
      <c r="AK56" s="300"/>
      <c r="AL56" s="300"/>
      <c r="AM56" s="300"/>
      <c r="AN56" s="300"/>
      <c r="AO56" s="300"/>
    </row>
    <row r="57" spans="1:41" x14ac:dyDescent="0.25">
      <c r="A57" s="300"/>
      <c r="B57" s="300"/>
      <c r="C57" s="300"/>
      <c r="D57" s="300"/>
      <c r="E57" s="300"/>
      <c r="F57" s="300"/>
      <c r="G57" s="300"/>
      <c r="H57" s="300"/>
      <c r="I57" s="300"/>
      <c r="J57" s="300"/>
      <c r="K57" s="300"/>
      <c r="L57" s="300"/>
      <c r="M57" s="300"/>
      <c r="N57" s="300"/>
      <c r="O57" s="300"/>
      <c r="P57" s="300"/>
      <c r="Q57" s="300"/>
      <c r="R57" s="300"/>
      <c r="S57" s="50" t="str">
        <f>+'8. contrato Persona Juridica'!R182</f>
        <v>VIVERO FLORECER S.A.S</v>
      </c>
      <c r="T57" s="478"/>
      <c r="U57" s="478"/>
      <c r="V57" s="478"/>
      <c r="W57" s="478"/>
      <c r="X57" s="300"/>
      <c r="Y57" s="300"/>
      <c r="Z57" s="300"/>
      <c r="AA57" s="300"/>
      <c r="AB57" s="300"/>
      <c r="AC57" s="300"/>
      <c r="AD57" s="300"/>
      <c r="AE57" s="300"/>
      <c r="AF57" s="300"/>
      <c r="AG57" s="300"/>
      <c r="AH57" s="300"/>
      <c r="AI57" s="300"/>
      <c r="AJ57" s="300"/>
      <c r="AK57" s="300"/>
      <c r="AL57" s="300"/>
      <c r="AM57" s="300"/>
      <c r="AN57" s="300"/>
      <c r="AO57" s="300"/>
    </row>
    <row r="58" spans="1:41" x14ac:dyDescent="0.25">
      <c r="A58" s="300"/>
      <c r="B58" s="300"/>
      <c r="C58" s="300"/>
      <c r="D58" s="300"/>
      <c r="E58" s="300"/>
      <c r="F58" s="300"/>
      <c r="G58" s="300"/>
      <c r="H58" s="300"/>
      <c r="I58" s="300"/>
      <c r="J58" s="300"/>
      <c r="K58" s="300"/>
      <c r="L58" s="300"/>
      <c r="M58" s="300"/>
      <c r="N58" s="300"/>
      <c r="O58" s="300"/>
      <c r="P58" s="300"/>
      <c r="Q58" s="300"/>
      <c r="R58" s="300"/>
      <c r="S58" s="460" t="str">
        <f>+'8. contrato Persona Juridica'!R183</f>
        <v>NIT</v>
      </c>
      <c r="T58" s="1060" t="str">
        <f>+P19</f>
        <v>900713950-7</v>
      </c>
      <c r="U58" s="1060"/>
      <c r="V58" s="1060"/>
      <c r="W58" s="1060"/>
      <c r="X58" s="300"/>
      <c r="Y58" s="300"/>
      <c r="Z58" s="300"/>
      <c r="AA58" s="300"/>
      <c r="AB58" s="300"/>
      <c r="AC58" s="300"/>
      <c r="AD58" s="300"/>
      <c r="AE58" s="300"/>
      <c r="AF58" s="300"/>
      <c r="AG58" s="300"/>
      <c r="AH58" s="300"/>
      <c r="AI58" s="300"/>
      <c r="AJ58" s="300"/>
      <c r="AK58" s="300"/>
      <c r="AL58" s="300"/>
      <c r="AM58" s="300"/>
      <c r="AN58" s="300"/>
      <c r="AO58" s="300"/>
    </row>
  </sheetData>
  <mergeCells count="18">
    <mergeCell ref="V55:Y55"/>
    <mergeCell ref="T58:W58"/>
    <mergeCell ref="A22:AO22"/>
    <mergeCell ref="A27:AO27"/>
    <mergeCell ref="Q28:AO28"/>
    <mergeCell ref="A29:E29"/>
    <mergeCell ref="A33:AO33"/>
    <mergeCell ref="A35:AO35"/>
    <mergeCell ref="A36:AO36"/>
    <mergeCell ref="A40:AO40"/>
    <mergeCell ref="A42:AO42"/>
    <mergeCell ref="A44:AO44"/>
    <mergeCell ref="A46:AO46"/>
    <mergeCell ref="A10:AO10"/>
    <mergeCell ref="A12:AO12"/>
    <mergeCell ref="J16:L16"/>
    <mergeCell ref="R18:T18"/>
    <mergeCell ref="P19:S19"/>
  </mergeCells>
  <printOptions horizontalCentered="1"/>
  <pageMargins left="0.62992125984251968" right="0.43307086614173229" top="1.4173228346456694" bottom="0.51181102362204722" header="0.31496062992125984" footer="0.51181102362204722"/>
  <pageSetup paperSize="9" scale="77" fitToHeight="4" orientation="portrait" r:id="rId1"/>
  <headerFooter>
    <oddHeader xml:space="preserve">&amp;C&amp;G
</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C000"/>
    <pageSetUpPr fitToPage="1"/>
  </sheetPr>
  <dimension ref="A1:AL145"/>
  <sheetViews>
    <sheetView topLeftCell="A132" zoomScaleNormal="100" workbookViewId="0">
      <selection activeCell="F23" sqref="F23"/>
    </sheetView>
  </sheetViews>
  <sheetFormatPr baseColWidth="10" defaultColWidth="11.42578125" defaultRowHeight="12.75" x14ac:dyDescent="0.2"/>
  <cols>
    <col min="1" max="1" width="3.28515625" style="41" customWidth="1"/>
    <col min="2" max="2" width="3" style="25" customWidth="1"/>
    <col min="3" max="3" width="3.28515625" style="25" customWidth="1"/>
    <col min="4" max="4" width="3" style="25" customWidth="1"/>
    <col min="5" max="5" width="4.85546875" style="25" customWidth="1"/>
    <col min="6" max="6" width="3" style="25" customWidth="1"/>
    <col min="7" max="7" width="3.140625" style="25" customWidth="1"/>
    <col min="8" max="8" width="3.28515625" style="25" customWidth="1"/>
    <col min="9" max="9" width="2.85546875" style="25" customWidth="1"/>
    <col min="10" max="10" width="2.7109375" style="25" customWidth="1"/>
    <col min="11" max="14" width="3" style="25" customWidth="1"/>
    <col min="15" max="15" width="3.42578125" style="25" customWidth="1"/>
    <col min="16" max="16" width="3" style="25" customWidth="1"/>
    <col min="17" max="17" width="3.42578125" style="25" customWidth="1"/>
    <col min="18" max="18" width="3.140625" style="25" customWidth="1"/>
    <col min="19" max="20" width="3" style="25" customWidth="1"/>
    <col min="21" max="22" width="3.42578125" style="25" customWidth="1"/>
    <col min="23" max="31" width="3" style="25" customWidth="1"/>
    <col min="32" max="32" width="3.5703125" style="25" customWidth="1"/>
    <col min="33" max="36" width="3" style="25" customWidth="1"/>
    <col min="37" max="16384" width="11.42578125" style="3"/>
  </cols>
  <sheetData>
    <row r="1" spans="1:37" ht="18" customHeight="1" x14ac:dyDescent="0.2">
      <c r="A1" s="484"/>
    </row>
    <row r="2" spans="1:37" ht="20.25" hidden="1" x14ac:dyDescent="0.2">
      <c r="A2" s="110"/>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2"/>
      <c r="AK2" s="58"/>
    </row>
    <row r="3" spans="1:37" hidden="1" x14ac:dyDescent="0.2">
      <c r="A3" s="24"/>
      <c r="B3" s="122"/>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50"/>
      <c r="AK3" s="58"/>
    </row>
    <row r="4" spans="1:37" hidden="1" x14ac:dyDescent="0.2">
      <c r="A4" s="24"/>
      <c r="B4" s="121"/>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50"/>
      <c r="AK4" s="58"/>
    </row>
    <row r="5" spans="1:37" ht="40.5" hidden="1" customHeight="1" x14ac:dyDescent="0.2">
      <c r="A5" s="336"/>
      <c r="B5" s="121"/>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346"/>
      <c r="AK5" s="58"/>
    </row>
    <row r="6" spans="1:37" ht="6" customHeight="1" x14ac:dyDescent="0.2">
      <c r="A6" s="110"/>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c r="AB6" s="110"/>
      <c r="AC6" s="110"/>
      <c r="AD6" s="110"/>
      <c r="AE6" s="110"/>
      <c r="AF6" s="110"/>
      <c r="AG6" s="110"/>
      <c r="AH6" s="110"/>
      <c r="AI6" s="110"/>
      <c r="AJ6" s="346"/>
      <c r="AK6" s="58"/>
    </row>
    <row r="7" spans="1:37" ht="14.25" customHeight="1" x14ac:dyDescent="0.2">
      <c r="A7" s="942" t="str">
        <f>CONCATENATE("CONTRATO DE ",Datos!$B$101," N° ",Datos!$B$94)</f>
        <v>CONTRATO DE COMPRAVENTA N° 12</v>
      </c>
      <c r="B7" s="942"/>
      <c r="C7" s="942"/>
      <c r="D7" s="942"/>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58"/>
    </row>
    <row r="8" spans="1:37" x14ac:dyDescent="0.2">
      <c r="A8" s="352"/>
      <c r="B8" s="346"/>
      <c r="C8" s="346"/>
      <c r="D8" s="346"/>
      <c r="E8" s="346"/>
      <c r="F8" s="346"/>
      <c r="G8" s="346"/>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8"/>
    </row>
    <row r="9" spans="1:37" ht="18" customHeight="1" x14ac:dyDescent="0.2">
      <c r="A9" s="50" t="s">
        <v>538</v>
      </c>
      <c r="B9" s="352"/>
      <c r="C9" s="346"/>
      <c r="D9" s="346"/>
      <c r="E9" s="346"/>
      <c r="F9" s="842" t="s">
        <v>210</v>
      </c>
      <c r="G9" s="842"/>
      <c r="H9" s="842"/>
      <c r="I9" s="842"/>
      <c r="J9" s="842"/>
      <c r="K9" s="842"/>
      <c r="L9" s="842"/>
      <c r="M9" s="842"/>
      <c r="N9" s="842" t="str">
        <f>+Datos!B4</f>
        <v>INSTITUCIÓN EDUCATIVA SAN ROBERTO BELARMINO</v>
      </c>
      <c r="O9" s="842"/>
      <c r="P9" s="842"/>
      <c r="Q9" s="842"/>
      <c r="R9" s="842"/>
      <c r="S9" s="842"/>
      <c r="T9" s="842"/>
      <c r="U9" s="842"/>
      <c r="V9" s="842"/>
      <c r="W9" s="842"/>
      <c r="X9" s="842"/>
      <c r="Y9" s="842"/>
      <c r="Z9" s="842"/>
      <c r="AA9" s="842"/>
      <c r="AB9" s="842"/>
      <c r="AC9" s="842" t="s">
        <v>211</v>
      </c>
      <c r="AD9" s="842"/>
      <c r="AE9" s="842" t="str">
        <f>+Datos!B5</f>
        <v>811,040,191-1</v>
      </c>
      <c r="AF9" s="842"/>
      <c r="AG9" s="842"/>
      <c r="AH9" s="842"/>
      <c r="AI9" s="842"/>
      <c r="AJ9" s="842"/>
      <c r="AK9" s="58"/>
    </row>
    <row r="10" spans="1:37" x14ac:dyDescent="0.2">
      <c r="A10" s="50"/>
      <c r="B10" s="50"/>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8"/>
    </row>
    <row r="11" spans="1:37" ht="16.5" customHeight="1" x14ac:dyDescent="0.2">
      <c r="A11" s="842" t="s">
        <v>212</v>
      </c>
      <c r="B11" s="842"/>
      <c r="C11" s="842"/>
      <c r="D11" s="842"/>
      <c r="E11" s="842"/>
      <c r="F11" s="842" t="str">
        <f>+Datos!B65</f>
        <v>VIVERO FLORECER S.A.S</v>
      </c>
      <c r="G11" s="842"/>
      <c r="H11" s="842"/>
      <c r="I11" s="842"/>
      <c r="J11" s="842"/>
      <c r="K11" s="842"/>
      <c r="L11" s="842"/>
      <c r="M11" s="842"/>
      <c r="N11" s="842"/>
      <c r="O11" s="842"/>
      <c r="P11" s="842"/>
      <c r="Q11" s="842"/>
      <c r="R11" s="842"/>
      <c r="S11" s="842"/>
      <c r="T11" s="842"/>
      <c r="U11" s="842"/>
      <c r="V11" s="842"/>
      <c r="W11" s="842"/>
      <c r="X11" s="842"/>
      <c r="Y11" s="842"/>
      <c r="Z11" s="842"/>
      <c r="AA11" s="842"/>
      <c r="AB11" s="842"/>
      <c r="AC11" s="842"/>
      <c r="AD11" s="842"/>
      <c r="AE11" s="842"/>
      <c r="AF11" s="842"/>
      <c r="AG11" s="842"/>
      <c r="AH11" s="842"/>
      <c r="AI11" s="842"/>
      <c r="AJ11" s="842"/>
      <c r="AK11" s="58"/>
    </row>
    <row r="12" spans="1:37" ht="18" customHeight="1" x14ac:dyDescent="0.2">
      <c r="A12" s="352" t="s">
        <v>539</v>
      </c>
      <c r="B12" s="346"/>
      <c r="C12" s="51"/>
      <c r="D12" s="50"/>
      <c r="E12" s="50"/>
      <c r="F12" s="842" t="str">
        <f>+Datos!B66</f>
        <v>900713950-7</v>
      </c>
      <c r="G12" s="842"/>
      <c r="H12" s="842"/>
      <c r="I12" s="842"/>
      <c r="J12" s="842"/>
      <c r="K12" s="842"/>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8"/>
    </row>
    <row r="13" spans="1:37" ht="35.25" customHeight="1" x14ac:dyDescent="0.2">
      <c r="A13" s="842" t="s">
        <v>214</v>
      </c>
      <c r="B13" s="842"/>
      <c r="C13" s="842"/>
      <c r="D13" s="346"/>
      <c r="E13" s="346"/>
      <c r="F13" s="843" t="str">
        <f>+Datos!B19</f>
        <v xml:space="preserve">Adquisición de implementos e insumos para la huerta escolar y los jardines internos de la institucióno y lombrices para proyecto de Media Tècnica: Monitoreo Ambiental. </v>
      </c>
      <c r="G13" s="843"/>
      <c r="H13" s="843"/>
      <c r="I13" s="843"/>
      <c r="J13" s="843"/>
      <c r="K13" s="843"/>
      <c r="L13" s="843"/>
      <c r="M13" s="843"/>
      <c r="N13" s="843"/>
      <c r="O13" s="843"/>
      <c r="P13" s="843"/>
      <c r="Q13" s="843"/>
      <c r="R13" s="843"/>
      <c r="S13" s="843"/>
      <c r="T13" s="843"/>
      <c r="U13" s="843"/>
      <c r="V13" s="843"/>
      <c r="W13" s="843"/>
      <c r="X13" s="843"/>
      <c r="Y13" s="843"/>
      <c r="Z13" s="843"/>
      <c r="AA13" s="843"/>
      <c r="AB13" s="843"/>
      <c r="AC13" s="843"/>
      <c r="AD13" s="843"/>
      <c r="AE13" s="843"/>
      <c r="AF13" s="843"/>
      <c r="AG13" s="843"/>
      <c r="AH13" s="843"/>
      <c r="AI13" s="843"/>
      <c r="AJ13" s="843"/>
      <c r="AK13" s="58"/>
    </row>
    <row r="14" spans="1:37" x14ac:dyDescent="0.2">
      <c r="A14" s="352" t="s">
        <v>540</v>
      </c>
      <c r="B14" s="51"/>
      <c r="C14" s="51"/>
      <c r="D14" s="51"/>
      <c r="E14" s="51"/>
      <c r="F14" s="51"/>
      <c r="G14" s="51"/>
      <c r="H14" s="453" t="str">
        <f>+Datos!B43</f>
        <v>6 de agosto 2024</v>
      </c>
      <c r="I14" s="51"/>
      <c r="J14" s="51"/>
      <c r="K14" s="51"/>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8"/>
    </row>
    <row r="15" spans="1:37" x14ac:dyDescent="0.2">
      <c r="A15" s="352" t="s">
        <v>541</v>
      </c>
      <c r="B15" s="51"/>
      <c r="C15" s="51"/>
      <c r="D15" s="51"/>
      <c r="E15" s="51"/>
      <c r="F15" s="51"/>
      <c r="G15" s="51"/>
      <c r="H15" s="453" t="str">
        <f>+Datos!B44</f>
        <v>28 de agosto 2024</v>
      </c>
      <c r="I15" s="51"/>
      <c r="J15" s="51"/>
      <c r="K15" s="51"/>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8"/>
    </row>
    <row r="16" spans="1:37" x14ac:dyDescent="0.2">
      <c r="A16" s="346"/>
      <c r="B16" s="51"/>
      <c r="C16" s="51"/>
      <c r="D16" s="51"/>
      <c r="E16" s="51"/>
      <c r="F16" s="51"/>
      <c r="G16" s="51"/>
      <c r="H16" s="51"/>
      <c r="I16" s="51"/>
      <c r="J16" s="51"/>
      <c r="K16" s="51"/>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8"/>
    </row>
    <row r="17" spans="1:38" x14ac:dyDescent="0.2">
      <c r="A17" s="842" t="s">
        <v>216</v>
      </c>
      <c r="B17" s="842"/>
      <c r="C17" s="842"/>
      <c r="D17" s="842"/>
      <c r="E17" s="51"/>
      <c r="F17" s="50" t="str">
        <f>+Datos!B18</f>
        <v>25 dìas</v>
      </c>
      <c r="G17" s="50"/>
      <c r="H17" s="50"/>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8"/>
    </row>
    <row r="18" spans="1:38" x14ac:dyDescent="0.2">
      <c r="A18" s="352"/>
      <c r="B18" s="352"/>
      <c r="C18" s="352"/>
      <c r="D18" s="352"/>
      <c r="E18" s="51"/>
      <c r="F18" s="50"/>
      <c r="G18" s="50"/>
      <c r="H18" s="50"/>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8"/>
    </row>
    <row r="19" spans="1:38" x14ac:dyDescent="0.2">
      <c r="A19" s="842" t="s">
        <v>715</v>
      </c>
      <c r="B19" s="842"/>
      <c r="C19" s="842"/>
      <c r="D19" s="842"/>
      <c r="E19" s="842"/>
      <c r="F19" s="317">
        <f>+Datos!B26</f>
        <v>29</v>
      </c>
      <c r="G19" s="346" t="s">
        <v>203</v>
      </c>
      <c r="H19" s="346"/>
      <c r="I19" s="346"/>
      <c r="J19" s="54" t="str">
        <f>+Datos!B27</f>
        <v>30 de julio 2024</v>
      </c>
      <c r="K19" s="51"/>
      <c r="L19" s="51"/>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8"/>
    </row>
    <row r="20" spans="1:38" x14ac:dyDescent="0.2">
      <c r="A20" s="842" t="s">
        <v>543</v>
      </c>
      <c r="B20" s="842"/>
      <c r="C20" s="842"/>
      <c r="D20" s="842"/>
      <c r="E20" s="842"/>
      <c r="F20" s="317">
        <f>+Datos!B29</f>
        <v>12</v>
      </c>
      <c r="G20" s="51" t="s">
        <v>203</v>
      </c>
      <c r="H20" s="51"/>
      <c r="I20" s="58"/>
      <c r="J20" s="54" t="str">
        <f>+Datos!B30</f>
        <v>6 de agosto 2024</v>
      </c>
      <c r="K20" s="51"/>
      <c r="L20" s="51"/>
      <c r="M20" s="54"/>
      <c r="N20" s="54"/>
      <c r="O20" s="54"/>
      <c r="P20" s="54"/>
      <c r="Q20" s="54"/>
      <c r="R20" s="54"/>
      <c r="S20" s="54"/>
      <c r="T20" s="58"/>
      <c r="U20" s="54"/>
      <c r="V20" s="54"/>
      <c r="W20" s="54"/>
      <c r="X20" s="54"/>
      <c r="Y20" s="54"/>
      <c r="Z20" s="54"/>
      <c r="AA20" s="54"/>
      <c r="AB20" s="54"/>
      <c r="AC20" s="54"/>
      <c r="AD20" s="54"/>
      <c r="AE20" s="54"/>
      <c r="AF20" s="54"/>
      <c r="AG20" s="54"/>
      <c r="AH20" s="54"/>
      <c r="AI20" s="54"/>
      <c r="AJ20" s="54"/>
      <c r="AK20" s="58"/>
    </row>
    <row r="21" spans="1:38" x14ac:dyDescent="0.2">
      <c r="A21" s="352"/>
      <c r="B21" s="352"/>
      <c r="C21" s="352"/>
      <c r="D21" s="352"/>
      <c r="E21" s="352"/>
      <c r="F21" s="165"/>
      <c r="G21" s="165"/>
      <c r="H21" s="209"/>
      <c r="I21" s="209"/>
      <c r="J21" s="209"/>
      <c r="K21" s="361"/>
      <c r="L21" s="361"/>
      <c r="M21" s="361"/>
      <c r="N21" s="361"/>
      <c r="O21" s="361"/>
      <c r="P21" s="361"/>
      <c r="Q21" s="361"/>
      <c r="R21" s="361"/>
      <c r="S21" s="361"/>
      <c r="T21" s="361"/>
      <c r="U21" s="361"/>
      <c r="V21" s="361"/>
      <c r="W21" s="361"/>
      <c r="X21" s="361"/>
      <c r="Y21" s="361"/>
      <c r="Z21" s="361"/>
      <c r="AA21" s="361"/>
      <c r="AB21" s="361"/>
      <c r="AC21" s="361"/>
      <c r="AD21" s="361"/>
      <c r="AE21" s="361"/>
      <c r="AF21" s="361"/>
      <c r="AG21" s="361"/>
      <c r="AH21" s="361"/>
      <c r="AI21" s="361"/>
      <c r="AJ21" s="361"/>
      <c r="AK21" s="58"/>
    </row>
    <row r="22" spans="1:38" x14ac:dyDescent="0.2">
      <c r="A22" s="50" t="s">
        <v>544</v>
      </c>
      <c r="B22" s="50"/>
      <c r="C22" s="50"/>
      <c r="D22" s="51"/>
      <c r="E22" s="50"/>
      <c r="F22" s="1073">
        <f>+Datos!D30</f>
        <v>604450</v>
      </c>
      <c r="G22" s="1073"/>
      <c r="H22" s="1073"/>
      <c r="I22" s="1073"/>
      <c r="J22" s="1073"/>
      <c r="K22" s="1073"/>
      <c r="L22" s="361"/>
      <c r="M22" s="361"/>
      <c r="N22" s="361"/>
      <c r="O22" s="361"/>
      <c r="P22" s="361"/>
      <c r="Q22" s="361"/>
      <c r="R22" s="361"/>
      <c r="S22" s="361"/>
      <c r="T22" s="361"/>
      <c r="U22" s="361"/>
      <c r="V22" s="361"/>
      <c r="W22" s="361"/>
      <c r="X22" s="361"/>
      <c r="Y22" s="361"/>
      <c r="Z22" s="361"/>
      <c r="AA22" s="361"/>
      <c r="AB22" s="361"/>
      <c r="AC22" s="361"/>
      <c r="AD22" s="361"/>
      <c r="AE22" s="361"/>
      <c r="AF22" s="361"/>
      <c r="AG22" s="361"/>
      <c r="AH22" s="361"/>
      <c r="AI22" s="361"/>
      <c r="AJ22" s="361"/>
      <c r="AK22" s="58"/>
    </row>
    <row r="23" spans="1:38" x14ac:dyDescent="0.2">
      <c r="A23" s="50" t="s">
        <v>545</v>
      </c>
      <c r="B23" s="50"/>
      <c r="C23" s="50"/>
      <c r="D23" s="50"/>
      <c r="E23" s="50"/>
      <c r="F23" s="50" t="e">
        <f>+Datos!#REF!</f>
        <v>#REF!</v>
      </c>
      <c r="G23" s="50"/>
      <c r="H23" s="50"/>
      <c r="I23" s="50"/>
      <c r="J23" s="50"/>
      <c r="K23" s="50"/>
      <c r="L23" s="361"/>
      <c r="M23" s="361"/>
      <c r="N23" s="361"/>
      <c r="O23" s="361"/>
      <c r="P23" s="361"/>
      <c r="Q23" s="361"/>
      <c r="R23" s="361"/>
      <c r="S23" s="361"/>
      <c r="T23" s="361"/>
      <c r="U23" s="361"/>
      <c r="V23" s="361"/>
      <c r="W23" s="361"/>
      <c r="X23" s="361"/>
      <c r="Y23" s="361"/>
      <c r="Z23" s="361"/>
      <c r="AA23" s="361"/>
      <c r="AB23" s="361"/>
      <c r="AC23" s="361"/>
      <c r="AD23" s="361"/>
      <c r="AE23" s="361"/>
      <c r="AF23" s="361"/>
      <c r="AG23" s="361"/>
      <c r="AH23" s="361"/>
      <c r="AI23" s="361"/>
      <c r="AJ23" s="361"/>
      <c r="AK23" s="58"/>
    </row>
    <row r="24" spans="1:38" ht="9" customHeight="1" x14ac:dyDescent="0.2">
      <c r="A24" s="352"/>
      <c r="B24" s="352"/>
      <c r="C24" s="352"/>
      <c r="D24" s="352"/>
      <c r="E24" s="352"/>
      <c r="F24" s="165"/>
      <c r="G24" s="165"/>
      <c r="H24" s="209"/>
      <c r="I24" s="209"/>
      <c r="J24" s="209"/>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8"/>
    </row>
    <row r="25" spans="1:38" x14ac:dyDescent="0.2">
      <c r="A25" s="809" t="str">
        <f>CONCATENATE("Entre los suscritos a saber ",Datos!$B$7," mayor de edad, identificado con la cédula de ciudadanía número N° ",Datos!$B$8," expedida en el Municipio de ",Datos!$B$9,", actuando como rector ordenador del gasto de la Instituciòn Educativa ",Datos!$B$4," del Municipio  de Medellín, con el NIT, ",Datos!$B$5," facultado para contratar de conformidad con el Decreto 4791 de 2008 y el Reglamento interno de contratación, y demás disposiciones legales a la celebración del mismo y las que se expidan durante su vigencia; "," quien en adelante y para los efectos del presente contrato se denominará LA INSTITUCION EDUCATIVA y de la otra",": ",Datos!$E$65," identificado(a) con CC ",Datos!$E$66," de ",Datos!$E$67," en representacion propia y quien para los efectos jurídicos del presente acto se denominará  EL  CONTRATISTA,", " hemos acordado celebrar el presente contrato que se regirá por  las normas vigentes  en materia contractual y las siguientes cláusulas, previas las siguientes consideraciones:")</f>
        <v>Entre los suscritos a saber ALICIA MARIA MARIN OCHOA mayor de edad, identificado con la cédula de ciudadanía número N° 21932473 expedida en el Municipio de Puerto Berrio, actuando como rector ordenador del gasto de la Instituciòn Educativa INSTITUCIÓN EDUCATIVA SAN ROBERTO BELARMINO del Municipio  de Medellín, con el NIT, 811,040,191-1 facultado para contratar de conformidad con el Decreto 4791 de 2008 y el Reglamento interno de contratación, y demás disposiciones legales a la celebración del mismo y las que se expidan durante su vigencia;  quien en adelante y para los efectos del presente contrato se denominará LA INSTITUCION EDUCATIVA y de la otra: JUAN CARLOS HURTADO JARAMILLO identificado(a) con CC 70565905 de Envigado en representacion propia y quien para los efectos jurídicos del presente acto se denominará  EL  CONTRATISTA, hemos acordado celebrar el presente contrato que se regirá por  las normas vigentes  en materia contractual y las siguientes cláusulas, previas las siguientes consideraciones:</v>
      </c>
      <c r="B25" s="809"/>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c r="AK25" s="58"/>
    </row>
    <row r="26" spans="1:38" x14ac:dyDescent="0.2">
      <c r="A26" s="809"/>
      <c r="B26" s="809"/>
      <c r="C26" s="809"/>
      <c r="D26" s="809"/>
      <c r="E26" s="809"/>
      <c r="F26" s="809"/>
      <c r="G26" s="809"/>
      <c r="H26" s="809"/>
      <c r="I26" s="809"/>
      <c r="J26" s="809"/>
      <c r="K26" s="809"/>
      <c r="L26" s="809"/>
      <c r="M26" s="809"/>
      <c r="N26" s="809"/>
      <c r="O26" s="809"/>
      <c r="P26" s="809"/>
      <c r="Q26" s="809"/>
      <c r="R26" s="809"/>
      <c r="S26" s="809"/>
      <c r="T26" s="809"/>
      <c r="U26" s="809"/>
      <c r="V26" s="809"/>
      <c r="W26" s="809"/>
      <c r="X26" s="809"/>
      <c r="Y26" s="809"/>
      <c r="Z26" s="809"/>
      <c r="AA26" s="809"/>
      <c r="AB26" s="809"/>
      <c r="AC26" s="809"/>
      <c r="AD26" s="809"/>
      <c r="AE26" s="809"/>
      <c r="AF26" s="809"/>
      <c r="AG26" s="809"/>
      <c r="AH26" s="809"/>
      <c r="AI26" s="809"/>
      <c r="AJ26" s="809"/>
      <c r="AK26" s="58"/>
    </row>
    <row r="27" spans="1:38" x14ac:dyDescent="0.2">
      <c r="A27" s="809"/>
      <c r="B27" s="809"/>
      <c r="C27" s="809"/>
      <c r="D27" s="809"/>
      <c r="E27" s="809"/>
      <c r="F27" s="809"/>
      <c r="G27" s="809"/>
      <c r="H27" s="809"/>
      <c r="I27" s="809"/>
      <c r="J27" s="809"/>
      <c r="K27" s="809"/>
      <c r="L27" s="809"/>
      <c r="M27" s="809"/>
      <c r="N27" s="809"/>
      <c r="O27" s="809"/>
      <c r="P27" s="809"/>
      <c r="Q27" s="809"/>
      <c r="R27" s="809"/>
      <c r="S27" s="809"/>
      <c r="T27" s="809"/>
      <c r="U27" s="809"/>
      <c r="V27" s="809"/>
      <c r="W27" s="809"/>
      <c r="X27" s="809"/>
      <c r="Y27" s="809"/>
      <c r="Z27" s="809"/>
      <c r="AA27" s="809"/>
      <c r="AB27" s="809"/>
      <c r="AC27" s="809"/>
      <c r="AD27" s="809"/>
      <c r="AE27" s="809"/>
      <c r="AF27" s="809"/>
      <c r="AG27" s="809"/>
      <c r="AH27" s="809"/>
      <c r="AI27" s="809"/>
      <c r="AJ27" s="809"/>
      <c r="AK27" s="58"/>
    </row>
    <row r="28" spans="1:38" ht="24" customHeight="1" x14ac:dyDescent="0.2">
      <c r="A28" s="809"/>
      <c r="B28" s="809"/>
      <c r="C28" s="809"/>
      <c r="D28" s="809"/>
      <c r="E28" s="809"/>
      <c r="F28" s="809"/>
      <c r="G28" s="809"/>
      <c r="H28" s="809"/>
      <c r="I28" s="809"/>
      <c r="J28" s="809"/>
      <c r="K28" s="809"/>
      <c r="L28" s="809"/>
      <c r="M28" s="809"/>
      <c r="N28" s="809"/>
      <c r="O28" s="809"/>
      <c r="P28" s="809"/>
      <c r="Q28" s="809"/>
      <c r="R28" s="809"/>
      <c r="S28" s="809"/>
      <c r="T28" s="809"/>
      <c r="U28" s="809"/>
      <c r="V28" s="809"/>
      <c r="W28" s="809"/>
      <c r="X28" s="809"/>
      <c r="Y28" s="809"/>
      <c r="Z28" s="809"/>
      <c r="AA28" s="809"/>
      <c r="AB28" s="809"/>
      <c r="AC28" s="809"/>
      <c r="AD28" s="809"/>
      <c r="AE28" s="809"/>
      <c r="AF28" s="809"/>
      <c r="AG28" s="809"/>
      <c r="AH28" s="809"/>
      <c r="AI28" s="809"/>
      <c r="AJ28" s="809"/>
      <c r="AK28" s="58"/>
    </row>
    <row r="29" spans="1:38" x14ac:dyDescent="0.2">
      <c r="A29" s="809"/>
      <c r="B29" s="809"/>
      <c r="C29" s="809"/>
      <c r="D29" s="809"/>
      <c r="E29" s="809"/>
      <c r="F29" s="809"/>
      <c r="G29" s="809"/>
      <c r="H29" s="809"/>
      <c r="I29" s="809"/>
      <c r="J29" s="809"/>
      <c r="K29" s="809"/>
      <c r="L29" s="809"/>
      <c r="M29" s="809"/>
      <c r="N29" s="809"/>
      <c r="O29" s="809"/>
      <c r="P29" s="809"/>
      <c r="Q29" s="809"/>
      <c r="R29" s="809"/>
      <c r="S29" s="809"/>
      <c r="T29" s="809"/>
      <c r="U29" s="809"/>
      <c r="V29" s="809"/>
      <c r="W29" s="809"/>
      <c r="X29" s="809"/>
      <c r="Y29" s="809"/>
      <c r="Z29" s="809"/>
      <c r="AA29" s="809"/>
      <c r="AB29" s="809"/>
      <c r="AC29" s="809"/>
      <c r="AD29" s="809"/>
      <c r="AE29" s="809"/>
      <c r="AF29" s="809"/>
      <c r="AG29" s="809"/>
      <c r="AH29" s="809"/>
      <c r="AI29" s="809"/>
      <c r="AJ29" s="809"/>
      <c r="AK29" s="50"/>
      <c r="AL29" s="29"/>
    </row>
    <row r="30" spans="1:38" x14ac:dyDescent="0.2">
      <c r="A30" s="809"/>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9"/>
      <c r="AF30" s="809"/>
      <c r="AG30" s="809"/>
      <c r="AH30" s="809"/>
      <c r="AI30" s="809"/>
      <c r="AJ30" s="809"/>
      <c r="AK30" s="50"/>
      <c r="AL30" s="29"/>
    </row>
    <row r="31" spans="1:38" x14ac:dyDescent="0.2">
      <c r="A31" s="809"/>
      <c r="B31" s="809"/>
      <c r="C31" s="809"/>
      <c r="D31" s="809"/>
      <c r="E31" s="809"/>
      <c r="F31" s="809"/>
      <c r="G31" s="809"/>
      <c r="H31" s="809"/>
      <c r="I31" s="809"/>
      <c r="J31" s="809"/>
      <c r="K31" s="809"/>
      <c r="L31" s="809"/>
      <c r="M31" s="809"/>
      <c r="N31" s="809"/>
      <c r="O31" s="809"/>
      <c r="P31" s="809"/>
      <c r="Q31" s="809"/>
      <c r="R31" s="809"/>
      <c r="S31" s="809"/>
      <c r="T31" s="809"/>
      <c r="U31" s="809"/>
      <c r="V31" s="809"/>
      <c r="W31" s="809"/>
      <c r="X31" s="809"/>
      <c r="Y31" s="809"/>
      <c r="Z31" s="809"/>
      <c r="AA31" s="809"/>
      <c r="AB31" s="809"/>
      <c r="AC31" s="809"/>
      <c r="AD31" s="809"/>
      <c r="AE31" s="809"/>
      <c r="AF31" s="809"/>
      <c r="AG31" s="809"/>
      <c r="AH31" s="809"/>
      <c r="AI31" s="809"/>
      <c r="AJ31" s="809"/>
      <c r="AK31" s="58"/>
    </row>
    <row r="32" spans="1:38" ht="25.5" customHeight="1" x14ac:dyDescent="0.2">
      <c r="A32" s="835" t="s">
        <v>234</v>
      </c>
      <c r="B32" s="835"/>
      <c r="C32" s="835"/>
      <c r="D32" s="835"/>
      <c r="E32" s="835"/>
      <c r="F32" s="835"/>
      <c r="G32" s="835"/>
      <c r="H32" s="835"/>
      <c r="I32" s="835"/>
      <c r="J32" s="835"/>
      <c r="K32" s="835"/>
      <c r="L32" s="835"/>
      <c r="M32" s="835"/>
      <c r="N32" s="835"/>
      <c r="O32" s="835"/>
      <c r="P32" s="835"/>
      <c r="Q32" s="835"/>
      <c r="R32" s="835"/>
      <c r="S32" s="835"/>
      <c r="T32" s="835"/>
      <c r="U32" s="835"/>
      <c r="V32" s="835"/>
      <c r="W32" s="835"/>
      <c r="X32" s="835"/>
      <c r="Y32" s="835"/>
      <c r="Z32" s="835"/>
      <c r="AA32" s="835"/>
      <c r="AB32" s="835"/>
      <c r="AC32" s="835"/>
      <c r="AD32" s="835"/>
      <c r="AE32" s="835"/>
      <c r="AF32" s="835"/>
      <c r="AG32" s="835"/>
      <c r="AH32" s="835"/>
      <c r="AI32" s="835"/>
      <c r="AJ32" s="835"/>
      <c r="AK32" s="58"/>
    </row>
    <row r="33" spans="1:37" ht="39" customHeight="1" x14ac:dyDescent="0.2">
      <c r="A33" s="835" t="s">
        <v>235</v>
      </c>
      <c r="B33" s="835"/>
      <c r="C33" s="835"/>
      <c r="D33" s="835"/>
      <c r="E33" s="835"/>
      <c r="F33" s="835"/>
      <c r="G33" s="835"/>
      <c r="H33" s="835"/>
      <c r="I33" s="835"/>
      <c r="J33" s="835"/>
      <c r="K33" s="835"/>
      <c r="L33" s="835"/>
      <c r="M33" s="835"/>
      <c r="N33" s="835"/>
      <c r="O33" s="835"/>
      <c r="P33" s="835"/>
      <c r="Q33" s="835"/>
      <c r="R33" s="835"/>
      <c r="S33" s="835"/>
      <c r="T33" s="835"/>
      <c r="U33" s="835"/>
      <c r="V33" s="835"/>
      <c r="W33" s="835"/>
      <c r="X33" s="835"/>
      <c r="Y33" s="835"/>
      <c r="Z33" s="835"/>
      <c r="AA33" s="835"/>
      <c r="AB33" s="835"/>
      <c r="AC33" s="835"/>
      <c r="AD33" s="835"/>
      <c r="AE33" s="835"/>
      <c r="AF33" s="835"/>
      <c r="AG33" s="835"/>
      <c r="AH33" s="835"/>
      <c r="AI33" s="835"/>
      <c r="AJ33" s="835"/>
      <c r="AK33" s="58"/>
    </row>
    <row r="34" spans="1:37" ht="38.25" customHeight="1" x14ac:dyDescent="0.2">
      <c r="A34" s="835" t="s">
        <v>236</v>
      </c>
      <c r="B34" s="835"/>
      <c r="C34" s="835"/>
      <c r="D34" s="835"/>
      <c r="E34" s="835"/>
      <c r="F34" s="835"/>
      <c r="G34" s="835"/>
      <c r="H34" s="835"/>
      <c r="I34" s="835"/>
      <c r="J34" s="835"/>
      <c r="K34" s="835"/>
      <c r="L34" s="835"/>
      <c r="M34" s="835"/>
      <c r="N34" s="835"/>
      <c r="O34" s="835"/>
      <c r="P34" s="835"/>
      <c r="Q34" s="835"/>
      <c r="R34" s="835"/>
      <c r="S34" s="835"/>
      <c r="T34" s="835"/>
      <c r="U34" s="835"/>
      <c r="V34" s="835"/>
      <c r="W34" s="835"/>
      <c r="X34" s="835"/>
      <c r="Y34" s="835"/>
      <c r="Z34" s="835"/>
      <c r="AA34" s="835"/>
      <c r="AB34" s="835"/>
      <c r="AC34" s="835"/>
      <c r="AD34" s="835"/>
      <c r="AE34" s="835"/>
      <c r="AF34" s="835"/>
      <c r="AG34" s="835"/>
      <c r="AH34" s="835"/>
      <c r="AI34" s="835"/>
      <c r="AJ34" s="835"/>
      <c r="AK34" s="58"/>
    </row>
    <row r="35" spans="1:37" ht="38.25" customHeight="1" x14ac:dyDescent="0.2">
      <c r="A35" s="835" t="s">
        <v>237</v>
      </c>
      <c r="B35" s="835"/>
      <c r="C35" s="835"/>
      <c r="D35" s="835"/>
      <c r="E35" s="835"/>
      <c r="F35" s="835"/>
      <c r="G35" s="835"/>
      <c r="H35" s="835"/>
      <c r="I35" s="835"/>
      <c r="J35" s="835"/>
      <c r="K35" s="835"/>
      <c r="L35" s="835"/>
      <c r="M35" s="835"/>
      <c r="N35" s="835"/>
      <c r="O35" s="835"/>
      <c r="P35" s="835"/>
      <c r="Q35" s="835"/>
      <c r="R35" s="835"/>
      <c r="S35" s="835"/>
      <c r="T35" s="835"/>
      <c r="U35" s="835"/>
      <c r="V35" s="835"/>
      <c r="W35" s="835"/>
      <c r="X35" s="835"/>
      <c r="Y35" s="835"/>
      <c r="Z35" s="835"/>
      <c r="AA35" s="835"/>
      <c r="AB35" s="835"/>
      <c r="AC35" s="835"/>
      <c r="AD35" s="835"/>
      <c r="AE35" s="835"/>
      <c r="AF35" s="835"/>
      <c r="AG35" s="835"/>
      <c r="AH35" s="835"/>
      <c r="AI35" s="835"/>
      <c r="AJ35" s="835"/>
      <c r="AK35" s="58"/>
    </row>
    <row r="36" spans="1:37" ht="27.75" customHeight="1" x14ac:dyDescent="0.2">
      <c r="A36" s="835" t="s">
        <v>238</v>
      </c>
      <c r="B36" s="835"/>
      <c r="C36" s="835"/>
      <c r="D36" s="835"/>
      <c r="E36" s="835"/>
      <c r="F36" s="835"/>
      <c r="G36" s="835"/>
      <c r="H36" s="835"/>
      <c r="I36" s="835"/>
      <c r="J36" s="835"/>
      <c r="K36" s="835"/>
      <c r="L36" s="835"/>
      <c r="M36" s="835"/>
      <c r="N36" s="835"/>
      <c r="O36" s="835"/>
      <c r="P36" s="835"/>
      <c r="Q36" s="835"/>
      <c r="R36" s="835"/>
      <c r="S36" s="835"/>
      <c r="T36" s="835"/>
      <c r="U36" s="835"/>
      <c r="V36" s="835"/>
      <c r="W36" s="835"/>
      <c r="X36" s="835"/>
      <c r="Y36" s="835"/>
      <c r="Z36" s="835"/>
      <c r="AA36" s="835"/>
      <c r="AB36" s="835"/>
      <c r="AC36" s="835"/>
      <c r="AD36" s="835"/>
      <c r="AE36" s="835"/>
      <c r="AF36" s="835"/>
      <c r="AG36" s="835"/>
      <c r="AH36" s="835"/>
      <c r="AI36" s="835"/>
      <c r="AJ36" s="835"/>
      <c r="AK36" s="58"/>
    </row>
    <row r="37" spans="1:37" ht="8.25" customHeight="1" x14ac:dyDescent="0.2">
      <c r="A37" s="346"/>
      <c r="B37" s="346"/>
      <c r="C37" s="346"/>
      <c r="D37" s="346"/>
      <c r="E37" s="346"/>
      <c r="F37" s="346"/>
      <c r="G37" s="346"/>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8"/>
    </row>
    <row r="38" spans="1:37" ht="17.25" customHeight="1" x14ac:dyDescent="0.2">
      <c r="A38" s="818" t="s">
        <v>716</v>
      </c>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c r="AG38" s="818"/>
      <c r="AH38" s="818"/>
      <c r="AI38" s="818"/>
      <c r="AJ38" s="818"/>
      <c r="AK38" s="58"/>
    </row>
    <row r="39" spans="1:37" ht="21.75" customHeight="1" x14ac:dyDescent="0.2">
      <c r="A39" s="818" t="str">
        <f>+F13</f>
        <v xml:space="preserve">Adquisición de implementos e insumos para la huerta escolar y los jardines internos de la institucióno y lombrices para proyecto de Media Tècnica: Monitoreo Ambiental. </v>
      </c>
      <c r="B39" s="818"/>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818"/>
      <c r="AA39" s="818"/>
      <c r="AB39" s="818"/>
      <c r="AC39" s="818"/>
      <c r="AD39" s="818"/>
      <c r="AE39" s="818"/>
      <c r="AF39" s="818"/>
      <c r="AG39" s="818"/>
      <c r="AH39" s="818"/>
      <c r="AI39" s="818"/>
      <c r="AJ39" s="818"/>
      <c r="AK39" s="58"/>
    </row>
    <row r="40" spans="1:37" x14ac:dyDescent="0.2">
      <c r="A40" s="346" t="s">
        <v>569</v>
      </c>
      <c r="B40" s="346"/>
      <c r="C40" s="346"/>
      <c r="D40" s="346"/>
      <c r="E40" s="346"/>
      <c r="F40" s="346"/>
      <c r="G40" s="346"/>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8"/>
    </row>
    <row r="41" spans="1:37" x14ac:dyDescent="0.2">
      <c r="A41" s="352"/>
      <c r="B41" s="346"/>
      <c r="C41" s="346"/>
      <c r="D41" s="346"/>
      <c r="E41" s="346"/>
      <c r="F41" s="346"/>
      <c r="G41" s="346"/>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8"/>
    </row>
    <row r="42" spans="1:37" x14ac:dyDescent="0.2">
      <c r="A42" s="1043" t="s">
        <v>28</v>
      </c>
      <c r="B42" s="1044"/>
      <c r="C42" s="811" t="s">
        <v>570</v>
      </c>
      <c r="D42" s="811"/>
      <c r="E42" s="811"/>
      <c r="F42" s="811" t="s">
        <v>571</v>
      </c>
      <c r="G42" s="811"/>
      <c r="H42" s="811"/>
      <c r="I42" s="811"/>
      <c r="J42" s="811"/>
      <c r="K42" s="895" t="s">
        <v>270</v>
      </c>
      <c r="L42" s="895"/>
      <c r="M42" s="895"/>
      <c r="N42" s="895"/>
      <c r="O42" s="895"/>
      <c r="P42" s="895"/>
      <c r="Q42" s="895"/>
      <c r="R42" s="895"/>
      <c r="S42" s="895"/>
      <c r="T42" s="895"/>
      <c r="U42" s="895"/>
      <c r="V42" s="895"/>
      <c r="W42" s="895"/>
      <c r="X42" s="895"/>
      <c r="Y42" s="895"/>
      <c r="Z42" s="896"/>
      <c r="AA42" s="894" t="s">
        <v>572</v>
      </c>
      <c r="AB42" s="895"/>
      <c r="AC42" s="895"/>
      <c r="AD42" s="895"/>
      <c r="AE42" s="896"/>
      <c r="AF42" s="894" t="s">
        <v>573</v>
      </c>
      <c r="AG42" s="895"/>
      <c r="AH42" s="895"/>
      <c r="AI42" s="895"/>
      <c r="AJ42" s="896"/>
      <c r="AK42" s="58"/>
    </row>
    <row r="43" spans="1:37" ht="24" customHeight="1" x14ac:dyDescent="0.2">
      <c r="A43" s="1070">
        <f>+Datos!A114</f>
        <v>1</v>
      </c>
      <c r="B43" s="1071"/>
      <c r="C43" s="1072">
        <f>+Datos!B114</f>
        <v>2</v>
      </c>
      <c r="D43" s="1072"/>
      <c r="E43" s="1072"/>
      <c r="F43" s="1069" t="str">
        <f>+Datos!C114</f>
        <v>BULTOS</v>
      </c>
      <c r="G43" s="1069"/>
      <c r="H43" s="1069"/>
      <c r="I43" s="1069"/>
      <c r="J43" s="1069"/>
      <c r="K43" s="812" t="str">
        <f>+Datos!D114</f>
        <v>TIERRA ABONADA</v>
      </c>
      <c r="L43" s="812"/>
      <c r="M43" s="812"/>
      <c r="N43" s="812"/>
      <c r="O43" s="812"/>
      <c r="P43" s="812"/>
      <c r="Q43" s="812"/>
      <c r="R43" s="812"/>
      <c r="S43" s="812"/>
      <c r="T43" s="812"/>
      <c r="U43" s="812"/>
      <c r="V43" s="812"/>
      <c r="W43" s="812"/>
      <c r="X43" s="812"/>
      <c r="Y43" s="812"/>
      <c r="Z43" s="812"/>
      <c r="AA43" s="1065">
        <f>+Datos!E114</f>
        <v>19000</v>
      </c>
      <c r="AB43" s="1066"/>
      <c r="AC43" s="1066"/>
      <c r="AD43" s="1066"/>
      <c r="AE43" s="1067"/>
      <c r="AF43" s="1065">
        <f>+Datos!F114</f>
        <v>38000</v>
      </c>
      <c r="AG43" s="1066"/>
      <c r="AH43" s="1066"/>
      <c r="AI43" s="1066"/>
      <c r="AJ43" s="1067"/>
      <c r="AK43" s="58"/>
    </row>
    <row r="44" spans="1:37" s="155" customFormat="1" ht="24" customHeight="1" x14ac:dyDescent="0.2">
      <c r="A44" s="1070">
        <f>+Datos!A115</f>
        <v>2</v>
      </c>
      <c r="B44" s="1071"/>
      <c r="C44" s="1072">
        <f>+Datos!B115</f>
        <v>4</v>
      </c>
      <c r="D44" s="1072"/>
      <c r="E44" s="1072"/>
      <c r="F44" s="1069" t="str">
        <f>+Datos!C115</f>
        <v>KILO</v>
      </c>
      <c r="G44" s="1069"/>
      <c r="H44" s="1069"/>
      <c r="I44" s="1069"/>
      <c r="J44" s="1069"/>
      <c r="K44" s="812" t="str">
        <f>+Datos!D115</f>
        <v>HUMUS</v>
      </c>
      <c r="L44" s="812"/>
      <c r="M44" s="812"/>
      <c r="N44" s="812"/>
      <c r="O44" s="812"/>
      <c r="P44" s="812"/>
      <c r="Q44" s="812"/>
      <c r="R44" s="812"/>
      <c r="S44" s="812"/>
      <c r="T44" s="812"/>
      <c r="U44" s="812"/>
      <c r="V44" s="812"/>
      <c r="W44" s="812"/>
      <c r="X44" s="812"/>
      <c r="Y44" s="812"/>
      <c r="Z44" s="812"/>
      <c r="AA44" s="1065">
        <f>+Datos!E115</f>
        <v>4000</v>
      </c>
      <c r="AB44" s="1066"/>
      <c r="AC44" s="1066"/>
      <c r="AD44" s="1066"/>
      <c r="AE44" s="1067"/>
      <c r="AF44" s="1065">
        <f>+Datos!F115</f>
        <v>16000</v>
      </c>
      <c r="AG44" s="1066"/>
      <c r="AH44" s="1066"/>
      <c r="AI44" s="1066"/>
      <c r="AJ44" s="1067"/>
      <c r="AK44" s="154"/>
    </row>
    <row r="45" spans="1:37" s="155" customFormat="1" ht="24" customHeight="1" x14ac:dyDescent="0.2">
      <c r="A45" s="1070">
        <f>+Datos!A116</f>
        <v>3</v>
      </c>
      <c r="B45" s="1071"/>
      <c r="C45" s="1072">
        <f>+Datos!B116</f>
        <v>3</v>
      </c>
      <c r="D45" s="1072"/>
      <c r="E45" s="1072"/>
      <c r="F45" s="1069" t="str">
        <f>+Datos!C116</f>
        <v>UNIDAD</v>
      </c>
      <c r="G45" s="1069"/>
      <c r="H45" s="1069"/>
      <c r="I45" s="1069"/>
      <c r="J45" s="1069"/>
      <c r="K45" s="812" t="str">
        <f>+Datos!D116</f>
        <v>CAPACHO No. 40</v>
      </c>
      <c r="L45" s="812"/>
      <c r="M45" s="812"/>
      <c r="N45" s="812"/>
      <c r="O45" s="812"/>
      <c r="P45" s="812"/>
      <c r="Q45" s="812"/>
      <c r="R45" s="812"/>
      <c r="S45" s="812"/>
      <c r="T45" s="812"/>
      <c r="U45" s="812"/>
      <c r="V45" s="812"/>
      <c r="W45" s="812"/>
      <c r="X45" s="812"/>
      <c r="Y45" s="812"/>
      <c r="Z45" s="812"/>
      <c r="AA45" s="1065">
        <f>+Datos!E116</f>
        <v>12000</v>
      </c>
      <c r="AB45" s="1066"/>
      <c r="AC45" s="1066"/>
      <c r="AD45" s="1066"/>
      <c r="AE45" s="1067"/>
      <c r="AF45" s="1065">
        <f>+Datos!F116</f>
        <v>36000</v>
      </c>
      <c r="AG45" s="1066"/>
      <c r="AH45" s="1066"/>
      <c r="AI45" s="1066"/>
      <c r="AJ45" s="1067"/>
      <c r="AK45" s="154"/>
    </row>
    <row r="46" spans="1:37" s="155" customFormat="1" ht="24" customHeight="1" x14ac:dyDescent="0.2">
      <c r="A46" s="1070">
        <f>+Datos!A117</f>
        <v>4</v>
      </c>
      <c r="B46" s="1071"/>
      <c r="C46" s="1072">
        <f>+Datos!B117</f>
        <v>4</v>
      </c>
      <c r="D46" s="1072"/>
      <c r="E46" s="1072"/>
      <c r="F46" s="1069" t="str">
        <f>+Datos!C117</f>
        <v>UNIDAD</v>
      </c>
      <c r="G46" s="1069"/>
      <c r="H46" s="1069"/>
      <c r="I46" s="1069"/>
      <c r="J46" s="1069"/>
      <c r="K46" s="812" t="str">
        <f>+Datos!D117</f>
        <v>ROSAS</v>
      </c>
      <c r="L46" s="812"/>
      <c r="M46" s="812"/>
      <c r="N46" s="812"/>
      <c r="O46" s="812"/>
      <c r="P46" s="812"/>
      <c r="Q46" s="812"/>
      <c r="R46" s="812"/>
      <c r="S46" s="812"/>
      <c r="T46" s="812"/>
      <c r="U46" s="812"/>
      <c r="V46" s="812"/>
      <c r="W46" s="812"/>
      <c r="X46" s="812"/>
      <c r="Y46" s="812"/>
      <c r="Z46" s="812"/>
      <c r="AA46" s="1065">
        <f>+Datos!E117</f>
        <v>12000</v>
      </c>
      <c r="AB46" s="1066"/>
      <c r="AC46" s="1066"/>
      <c r="AD46" s="1066"/>
      <c r="AE46" s="1067"/>
      <c r="AF46" s="1065">
        <f>+Datos!F117</f>
        <v>48000</v>
      </c>
      <c r="AG46" s="1066"/>
      <c r="AH46" s="1066"/>
      <c r="AI46" s="1066"/>
      <c r="AJ46" s="1067"/>
      <c r="AK46" s="154"/>
    </row>
    <row r="47" spans="1:37" s="155" customFormat="1" ht="24" customHeight="1" x14ac:dyDescent="0.2">
      <c r="A47" s="1070">
        <f>+Datos!A118</f>
        <v>5</v>
      </c>
      <c r="B47" s="1071"/>
      <c r="C47" s="1072">
        <f>+Datos!B118</f>
        <v>1</v>
      </c>
      <c r="D47" s="1072"/>
      <c r="E47" s="1072"/>
      <c r="F47" s="1069" t="str">
        <f>+Datos!C118</f>
        <v>KIT</v>
      </c>
      <c r="G47" s="1069"/>
      <c r="H47" s="1069"/>
      <c r="I47" s="1069"/>
      <c r="J47" s="1069"/>
      <c r="K47" s="812" t="str">
        <f>+Datos!D118</f>
        <v>HERRAMIENTAS</v>
      </c>
      <c r="L47" s="812"/>
      <c r="M47" s="812"/>
      <c r="N47" s="812"/>
      <c r="O47" s="812"/>
      <c r="P47" s="812"/>
      <c r="Q47" s="812"/>
      <c r="R47" s="812"/>
      <c r="S47" s="812"/>
      <c r="T47" s="812"/>
      <c r="U47" s="812"/>
      <c r="V47" s="812"/>
      <c r="W47" s="812"/>
      <c r="X47" s="812"/>
      <c r="Y47" s="812"/>
      <c r="Z47" s="812"/>
      <c r="AA47" s="1065">
        <f>+Datos!E118</f>
        <v>30000</v>
      </c>
      <c r="AB47" s="1066"/>
      <c r="AC47" s="1066"/>
      <c r="AD47" s="1066"/>
      <c r="AE47" s="1067"/>
      <c r="AF47" s="1065">
        <f>+Datos!F118</f>
        <v>30000</v>
      </c>
      <c r="AG47" s="1066"/>
      <c r="AH47" s="1066"/>
      <c r="AI47" s="1066"/>
      <c r="AJ47" s="1067"/>
      <c r="AK47" s="154"/>
    </row>
    <row r="48" spans="1:37" s="155" customFormat="1" ht="24" customHeight="1" x14ac:dyDescent="0.2">
      <c r="A48" s="1070">
        <f>+Datos!A119</f>
        <v>6</v>
      </c>
      <c r="B48" s="1071"/>
      <c r="C48" s="1072">
        <f>+Datos!B119</f>
        <v>2</v>
      </c>
      <c r="D48" s="1072"/>
      <c r="E48" s="1072"/>
      <c r="F48" s="1069" t="str">
        <f>+Datos!C119</f>
        <v>UNIDAD</v>
      </c>
      <c r="G48" s="1069"/>
      <c r="H48" s="1069"/>
      <c r="I48" s="1069"/>
      <c r="J48" s="1069"/>
      <c r="K48" s="812" t="str">
        <f>+Datos!D119</f>
        <v>BAILARINA</v>
      </c>
      <c r="L48" s="812"/>
      <c r="M48" s="812"/>
      <c r="N48" s="812"/>
      <c r="O48" s="812"/>
      <c r="P48" s="812"/>
      <c r="Q48" s="812"/>
      <c r="R48" s="812"/>
      <c r="S48" s="812"/>
      <c r="T48" s="812"/>
      <c r="U48" s="812"/>
      <c r="V48" s="812"/>
      <c r="W48" s="812"/>
      <c r="X48" s="812"/>
      <c r="Y48" s="812"/>
      <c r="Z48" s="812"/>
      <c r="AA48" s="1065">
        <f>+Datos!E119</f>
        <v>8000</v>
      </c>
      <c r="AB48" s="1066"/>
      <c r="AC48" s="1066"/>
      <c r="AD48" s="1066"/>
      <c r="AE48" s="1067"/>
      <c r="AF48" s="1065">
        <f>+Datos!F119</f>
        <v>16000</v>
      </c>
      <c r="AG48" s="1066"/>
      <c r="AH48" s="1066"/>
      <c r="AI48" s="1066"/>
      <c r="AJ48" s="1067"/>
      <c r="AK48" s="154"/>
    </row>
    <row r="49" spans="1:37" s="155" customFormat="1" ht="24" customHeight="1" x14ac:dyDescent="0.2">
      <c r="A49" s="1070">
        <f>+Datos!A120</f>
        <v>7</v>
      </c>
      <c r="B49" s="1071"/>
      <c r="C49" s="1072">
        <f>+Datos!B120</f>
        <v>3</v>
      </c>
      <c r="D49" s="1072"/>
      <c r="E49" s="1072"/>
      <c r="F49" s="1069" t="str">
        <f>+Datos!C120</f>
        <v>UNIDAD</v>
      </c>
      <c r="G49" s="1069"/>
      <c r="H49" s="1069"/>
      <c r="I49" s="1069"/>
      <c r="J49" s="1069"/>
      <c r="K49" s="812" t="str">
        <f>+Datos!D120</f>
        <v>MATERA DE BARRO</v>
      </c>
      <c r="L49" s="812"/>
      <c r="M49" s="812"/>
      <c r="N49" s="812"/>
      <c r="O49" s="812"/>
      <c r="P49" s="812"/>
      <c r="Q49" s="812"/>
      <c r="R49" s="812"/>
      <c r="S49" s="812"/>
      <c r="T49" s="812"/>
      <c r="U49" s="812"/>
      <c r="V49" s="812"/>
      <c r="W49" s="812"/>
      <c r="X49" s="812"/>
      <c r="Y49" s="812"/>
      <c r="Z49" s="812"/>
      <c r="AA49" s="1065">
        <f>+Datos!E120</f>
        <v>13000</v>
      </c>
      <c r="AB49" s="1066"/>
      <c r="AC49" s="1066"/>
      <c r="AD49" s="1066"/>
      <c r="AE49" s="1067"/>
      <c r="AF49" s="1065">
        <f>+Datos!F120</f>
        <v>39000</v>
      </c>
      <c r="AG49" s="1066"/>
      <c r="AH49" s="1066"/>
      <c r="AI49" s="1066"/>
      <c r="AJ49" s="1067"/>
      <c r="AK49" s="154"/>
    </row>
    <row r="50" spans="1:37" s="155" customFormat="1" ht="24" customHeight="1" x14ac:dyDescent="0.2">
      <c r="A50" s="1070">
        <f>+Datos!A121</f>
        <v>8</v>
      </c>
      <c r="B50" s="1071"/>
      <c r="C50" s="1072">
        <f>+Datos!B121</f>
        <v>1</v>
      </c>
      <c r="D50" s="1072"/>
      <c r="E50" s="1072"/>
      <c r="F50" s="1069" t="str">
        <f>+Datos!C121</f>
        <v>UNIDAD</v>
      </c>
      <c r="G50" s="1069"/>
      <c r="H50" s="1069"/>
      <c r="I50" s="1069"/>
      <c r="J50" s="1069"/>
      <c r="K50" s="812" t="str">
        <f>+Datos!D121</f>
        <v>MATERA DE BARRO</v>
      </c>
      <c r="L50" s="812"/>
      <c r="M50" s="812"/>
      <c r="N50" s="812"/>
      <c r="O50" s="812"/>
      <c r="P50" s="812"/>
      <c r="Q50" s="812"/>
      <c r="R50" s="812"/>
      <c r="S50" s="812"/>
      <c r="T50" s="812"/>
      <c r="U50" s="812"/>
      <c r="V50" s="812"/>
      <c r="W50" s="812"/>
      <c r="X50" s="812"/>
      <c r="Y50" s="812"/>
      <c r="Z50" s="812"/>
      <c r="AA50" s="1065">
        <f>+Datos!E121</f>
        <v>35000</v>
      </c>
      <c r="AB50" s="1066"/>
      <c r="AC50" s="1066"/>
      <c r="AD50" s="1066"/>
      <c r="AE50" s="1067"/>
      <c r="AF50" s="1065">
        <f>+Datos!F121</f>
        <v>35000</v>
      </c>
      <c r="AG50" s="1066"/>
      <c r="AH50" s="1066"/>
      <c r="AI50" s="1066"/>
      <c r="AJ50" s="1067"/>
      <c r="AK50" s="154"/>
    </row>
    <row r="51" spans="1:37" s="155" customFormat="1" ht="24" customHeight="1" x14ac:dyDescent="0.2">
      <c r="A51" s="1070">
        <f>+Datos!A122</f>
        <v>9</v>
      </c>
      <c r="B51" s="1071"/>
      <c r="C51" s="1072">
        <f>+Datos!B122</f>
        <v>3</v>
      </c>
      <c r="D51" s="1072"/>
      <c r="E51" s="1072"/>
      <c r="F51" s="1069" t="str">
        <f>+Datos!C122</f>
        <v>UNIDAD</v>
      </c>
      <c r="G51" s="1069"/>
      <c r="H51" s="1069"/>
      <c r="I51" s="1069"/>
      <c r="J51" s="1069"/>
      <c r="K51" s="812" t="str">
        <f>+Datos!D122</f>
        <v>MATERA PLASTICA</v>
      </c>
      <c r="L51" s="812"/>
      <c r="M51" s="812"/>
      <c r="N51" s="812"/>
      <c r="O51" s="812"/>
      <c r="P51" s="812"/>
      <c r="Q51" s="812"/>
      <c r="R51" s="812"/>
      <c r="S51" s="812"/>
      <c r="T51" s="812"/>
      <c r="U51" s="812"/>
      <c r="V51" s="812"/>
      <c r="W51" s="812"/>
      <c r="X51" s="812"/>
      <c r="Y51" s="812"/>
      <c r="Z51" s="812"/>
      <c r="AA51" s="1065">
        <f>+Datos!E122</f>
        <v>20000</v>
      </c>
      <c r="AB51" s="1066"/>
      <c r="AC51" s="1066"/>
      <c r="AD51" s="1066"/>
      <c r="AE51" s="1067"/>
      <c r="AF51" s="1065">
        <f>+Datos!F122</f>
        <v>60000</v>
      </c>
      <c r="AG51" s="1066"/>
      <c r="AH51" s="1066"/>
      <c r="AI51" s="1066"/>
      <c r="AJ51" s="1067"/>
      <c r="AK51" s="154"/>
    </row>
    <row r="52" spans="1:37" s="155" customFormat="1" ht="24" customHeight="1" x14ac:dyDescent="0.2">
      <c r="A52" s="1070">
        <f>+Datos!A123</f>
        <v>10</v>
      </c>
      <c r="B52" s="1071"/>
      <c r="C52" s="1072">
        <f>+Datos!B123</f>
        <v>2</v>
      </c>
      <c r="D52" s="1072"/>
      <c r="E52" s="1072"/>
      <c r="F52" s="1069" t="str">
        <f>+Datos!C123</f>
        <v>UNIDAD</v>
      </c>
      <c r="G52" s="1069"/>
      <c r="H52" s="1069"/>
      <c r="I52" s="1069"/>
      <c r="J52" s="1069"/>
      <c r="K52" s="812" t="str">
        <f>+Datos!D123</f>
        <v xml:space="preserve">CROTO </v>
      </c>
      <c r="L52" s="812"/>
      <c r="M52" s="812"/>
      <c r="N52" s="812"/>
      <c r="O52" s="812"/>
      <c r="P52" s="812"/>
      <c r="Q52" s="812"/>
      <c r="R52" s="812"/>
      <c r="S52" s="812"/>
      <c r="T52" s="812"/>
      <c r="U52" s="812"/>
      <c r="V52" s="812"/>
      <c r="W52" s="812"/>
      <c r="X52" s="812"/>
      <c r="Y52" s="812"/>
      <c r="Z52" s="812"/>
      <c r="AA52" s="1065">
        <f>+Datos!E123</f>
        <v>18000</v>
      </c>
      <c r="AB52" s="1066"/>
      <c r="AC52" s="1066"/>
      <c r="AD52" s="1066"/>
      <c r="AE52" s="1067"/>
      <c r="AF52" s="1065">
        <f>+Datos!F123</f>
        <v>36000</v>
      </c>
      <c r="AG52" s="1066"/>
      <c r="AH52" s="1066"/>
      <c r="AI52" s="1066"/>
      <c r="AJ52" s="1067"/>
      <c r="AK52" s="154"/>
    </row>
    <row r="53" spans="1:37" s="155" customFormat="1" ht="24" customHeight="1" x14ac:dyDescent="0.2">
      <c r="A53" s="1070">
        <f>+Datos!A124</f>
        <v>11</v>
      </c>
      <c r="B53" s="1071"/>
      <c r="C53" s="1072">
        <f>+Datos!B124</f>
        <v>2</v>
      </c>
      <c r="D53" s="1072"/>
      <c r="E53" s="1072"/>
      <c r="F53" s="1069" t="str">
        <f>+Datos!C124</f>
        <v>UNIDAD</v>
      </c>
      <c r="G53" s="1069"/>
      <c r="H53" s="1069"/>
      <c r="I53" s="1069"/>
      <c r="J53" s="1069"/>
      <c r="K53" s="812" t="str">
        <f>+Datos!D124</f>
        <v>MIAMI MATIZADO</v>
      </c>
      <c r="L53" s="812"/>
      <c r="M53" s="812"/>
      <c r="N53" s="812"/>
      <c r="O53" s="812"/>
      <c r="P53" s="812"/>
      <c r="Q53" s="812"/>
      <c r="R53" s="812"/>
      <c r="S53" s="812"/>
      <c r="T53" s="812"/>
      <c r="U53" s="812"/>
      <c r="V53" s="812"/>
      <c r="W53" s="812"/>
      <c r="X53" s="812"/>
      <c r="Y53" s="812"/>
      <c r="Z53" s="812"/>
      <c r="AA53" s="1065">
        <f>+Datos!E124</f>
        <v>12000</v>
      </c>
      <c r="AB53" s="1066"/>
      <c r="AC53" s="1066"/>
      <c r="AD53" s="1066"/>
      <c r="AE53" s="1067"/>
      <c r="AF53" s="1065">
        <f>+Datos!F124</f>
        <v>24000</v>
      </c>
      <c r="AG53" s="1066"/>
      <c r="AH53" s="1066"/>
      <c r="AI53" s="1066"/>
      <c r="AJ53" s="1067"/>
      <c r="AK53" s="154"/>
    </row>
    <row r="54" spans="1:37" s="155" customFormat="1" ht="24" customHeight="1" x14ac:dyDescent="0.2">
      <c r="A54" s="1070">
        <f>+Datos!A125</f>
        <v>12</v>
      </c>
      <c r="B54" s="1071"/>
      <c r="C54" s="1072">
        <f>+Datos!B125</f>
        <v>2</v>
      </c>
      <c r="D54" s="1072"/>
      <c r="E54" s="1072"/>
      <c r="F54" s="1069" t="str">
        <f>+Datos!C125</f>
        <v>UNIDAD</v>
      </c>
      <c r="G54" s="1069"/>
      <c r="H54" s="1069"/>
      <c r="I54" s="1069"/>
      <c r="J54" s="1069"/>
      <c r="K54" s="812" t="str">
        <f>+Datos!D125</f>
        <v>BROMELIA</v>
      </c>
      <c r="L54" s="812"/>
      <c r="M54" s="812"/>
      <c r="N54" s="812"/>
      <c r="O54" s="812"/>
      <c r="P54" s="812"/>
      <c r="Q54" s="812"/>
      <c r="R54" s="812"/>
      <c r="S54" s="812"/>
      <c r="T54" s="812"/>
      <c r="U54" s="812"/>
      <c r="V54" s="812"/>
      <c r="W54" s="812"/>
      <c r="X54" s="812"/>
      <c r="Y54" s="812"/>
      <c r="Z54" s="812"/>
      <c r="AA54" s="1065">
        <f>+Datos!E125</f>
        <v>18500</v>
      </c>
      <c r="AB54" s="1066"/>
      <c r="AC54" s="1066"/>
      <c r="AD54" s="1066"/>
      <c r="AE54" s="1067"/>
      <c r="AF54" s="1065">
        <f>+Datos!F125</f>
        <v>185000</v>
      </c>
      <c r="AG54" s="1066"/>
      <c r="AH54" s="1066"/>
      <c r="AI54" s="1066"/>
      <c r="AJ54" s="1067"/>
      <c r="AK54" s="154"/>
    </row>
    <row r="55" spans="1:37" s="155" customFormat="1" ht="24" customHeight="1" x14ac:dyDescent="0.2">
      <c r="A55" s="1070">
        <f>+Datos!A126</f>
        <v>13</v>
      </c>
      <c r="B55" s="1071"/>
      <c r="C55" s="1072">
        <f>+Datos!B126</f>
        <v>1</v>
      </c>
      <c r="D55" s="1072"/>
      <c r="E55" s="1072"/>
      <c r="F55" s="1069">
        <f>+Datos!C126</f>
        <v>0</v>
      </c>
      <c r="G55" s="1069"/>
      <c r="H55" s="1069"/>
      <c r="I55" s="1069"/>
      <c r="J55" s="1069"/>
      <c r="K55" s="812" t="str">
        <f>+Datos!D126</f>
        <v>TRANSPORTE</v>
      </c>
      <c r="L55" s="812"/>
      <c r="M55" s="812"/>
      <c r="N55" s="812"/>
      <c r="O55" s="812"/>
      <c r="P55" s="812"/>
      <c r="Q55" s="812"/>
      <c r="R55" s="812"/>
      <c r="S55" s="812"/>
      <c r="T55" s="812"/>
      <c r="U55" s="812"/>
      <c r="V55" s="812"/>
      <c r="W55" s="812"/>
      <c r="X55" s="812"/>
      <c r="Y55" s="812"/>
      <c r="Z55" s="812"/>
      <c r="AA55" s="1065">
        <f>+Datos!E126</f>
        <v>0</v>
      </c>
      <c r="AB55" s="1066"/>
      <c r="AC55" s="1066"/>
      <c r="AD55" s="1066"/>
      <c r="AE55" s="1067"/>
      <c r="AF55" s="1065">
        <f>+Datos!F126</f>
        <v>0</v>
      </c>
      <c r="AG55" s="1066"/>
      <c r="AH55" s="1066"/>
      <c r="AI55" s="1066"/>
      <c r="AJ55" s="1067"/>
      <c r="AK55" s="154"/>
    </row>
    <row r="56" spans="1:37" s="155" customFormat="1" ht="24" customHeight="1" x14ac:dyDescent="0.2">
      <c r="A56" s="1070">
        <f>+Datos!A127</f>
        <v>14</v>
      </c>
      <c r="B56" s="1071"/>
      <c r="C56" s="1072">
        <f>+Datos!B127</f>
        <v>13</v>
      </c>
      <c r="D56" s="1072"/>
      <c r="E56" s="1072"/>
      <c r="F56" s="1069" t="str">
        <f>+Datos!C127</f>
        <v>docena</v>
      </c>
      <c r="G56" s="1069"/>
      <c r="H56" s="1069"/>
      <c r="I56" s="1069"/>
      <c r="J56" s="1069"/>
      <c r="K56" s="812" t="str">
        <f>+Datos!D127</f>
        <v>Esponjilla de brillo X 12</v>
      </c>
      <c r="L56" s="812"/>
      <c r="M56" s="812"/>
      <c r="N56" s="812"/>
      <c r="O56" s="812"/>
      <c r="P56" s="812"/>
      <c r="Q56" s="812"/>
      <c r="R56" s="812"/>
      <c r="S56" s="812"/>
      <c r="T56" s="812"/>
      <c r="U56" s="812"/>
      <c r="V56" s="812"/>
      <c r="W56" s="812"/>
      <c r="X56" s="812"/>
      <c r="Y56" s="812"/>
      <c r="Z56" s="812"/>
      <c r="AA56" s="1065">
        <f>+Datos!E127</f>
        <v>3900</v>
      </c>
      <c r="AB56" s="1066"/>
      <c r="AC56" s="1066"/>
      <c r="AD56" s="1066"/>
      <c r="AE56" s="1067"/>
      <c r="AF56" s="1065">
        <f>+Datos!F127</f>
        <v>50700</v>
      </c>
      <c r="AG56" s="1066"/>
      <c r="AH56" s="1066"/>
      <c r="AI56" s="1066"/>
      <c r="AJ56" s="1067"/>
      <c r="AK56" s="154"/>
    </row>
    <row r="57" spans="1:37" s="155" customFormat="1" ht="24" customHeight="1" x14ac:dyDescent="0.2">
      <c r="A57" s="1070">
        <f>+Datos!A128</f>
        <v>15</v>
      </c>
      <c r="B57" s="1071"/>
      <c r="C57" s="1072">
        <f>+Datos!B128</f>
        <v>10</v>
      </c>
      <c r="D57" s="1072"/>
      <c r="E57" s="1072"/>
      <c r="F57" s="1069" t="str">
        <f>+Datos!C128</f>
        <v>docena</v>
      </c>
      <c r="G57" s="1069"/>
      <c r="H57" s="1069"/>
      <c r="I57" s="1069"/>
      <c r="J57" s="1069"/>
      <c r="K57" s="812" t="str">
        <f>+Datos!D128</f>
        <v>Esponja  x docena</v>
      </c>
      <c r="L57" s="812"/>
      <c r="M57" s="812"/>
      <c r="N57" s="812"/>
      <c r="O57" s="812"/>
      <c r="P57" s="812"/>
      <c r="Q57" s="812"/>
      <c r="R57" s="812"/>
      <c r="S57" s="812"/>
      <c r="T57" s="812"/>
      <c r="U57" s="812"/>
      <c r="V57" s="812"/>
      <c r="W57" s="812"/>
      <c r="X57" s="812"/>
      <c r="Y57" s="812"/>
      <c r="Z57" s="812"/>
      <c r="AA57" s="1065">
        <f>+Datos!E128</f>
        <v>13500</v>
      </c>
      <c r="AB57" s="1066"/>
      <c r="AC57" s="1066"/>
      <c r="AD57" s="1066"/>
      <c r="AE57" s="1067"/>
      <c r="AF57" s="1065">
        <f>+Datos!F128</f>
        <v>135000</v>
      </c>
      <c r="AG57" s="1066"/>
      <c r="AH57" s="1066"/>
      <c r="AI57" s="1066"/>
      <c r="AJ57" s="1067"/>
      <c r="AK57" s="154"/>
    </row>
    <row r="58" spans="1:37" s="155" customFormat="1" ht="24" customHeight="1" x14ac:dyDescent="0.2">
      <c r="A58" s="1070">
        <f>+Datos!A129</f>
        <v>16</v>
      </c>
      <c r="B58" s="1071"/>
      <c r="C58" s="1072">
        <f>+Datos!B129</f>
        <v>4</v>
      </c>
      <c r="D58" s="1072"/>
      <c r="E58" s="1072"/>
      <c r="F58" s="1069" t="str">
        <f>+Datos!C129</f>
        <v>lts</v>
      </c>
      <c r="G58" s="1069"/>
      <c r="H58" s="1069"/>
      <c r="I58" s="1069"/>
      <c r="J58" s="1069"/>
      <c r="K58" s="812" t="str">
        <f>+Datos!D129</f>
        <v>Limpia vidrios x 20 litros</v>
      </c>
      <c r="L58" s="812"/>
      <c r="M58" s="812"/>
      <c r="N58" s="812"/>
      <c r="O58" s="812"/>
      <c r="P58" s="812"/>
      <c r="Q58" s="812"/>
      <c r="R58" s="812"/>
      <c r="S58" s="812"/>
      <c r="T58" s="812"/>
      <c r="U58" s="812"/>
      <c r="V58" s="812"/>
      <c r="W58" s="812"/>
      <c r="X58" s="812"/>
      <c r="Y58" s="812"/>
      <c r="Z58" s="812"/>
      <c r="AA58" s="1065">
        <f>+Datos!E129</f>
        <v>89000</v>
      </c>
      <c r="AB58" s="1066"/>
      <c r="AC58" s="1066"/>
      <c r="AD58" s="1066"/>
      <c r="AE58" s="1067"/>
      <c r="AF58" s="1065">
        <f>+Datos!F129</f>
        <v>356000</v>
      </c>
      <c r="AG58" s="1066"/>
      <c r="AH58" s="1066"/>
      <c r="AI58" s="1066"/>
      <c r="AJ58" s="1067"/>
      <c r="AK58" s="154"/>
    </row>
    <row r="59" spans="1:37" s="155" customFormat="1" ht="24" customHeight="1" x14ac:dyDescent="0.2">
      <c r="A59" s="1070">
        <f>+Datos!A130</f>
        <v>17</v>
      </c>
      <c r="B59" s="1071"/>
      <c r="C59" s="1072">
        <f>+Datos!B130</f>
        <v>5</v>
      </c>
      <c r="D59" s="1072"/>
      <c r="E59" s="1072"/>
      <c r="F59" s="1069" t="str">
        <f>+Datos!C130</f>
        <v>caja</v>
      </c>
      <c r="G59" s="1069"/>
      <c r="H59" s="1069"/>
      <c r="I59" s="1069"/>
      <c r="J59" s="1069"/>
      <c r="K59" s="812" t="str">
        <f>+Datos!D130</f>
        <v>Jabon lavaplatos  x caja de 12 unidades x 950 gr.</v>
      </c>
      <c r="L59" s="812"/>
      <c r="M59" s="812"/>
      <c r="N59" s="812"/>
      <c r="O59" s="812"/>
      <c r="P59" s="812"/>
      <c r="Q59" s="812"/>
      <c r="R59" s="812"/>
      <c r="S59" s="812"/>
      <c r="T59" s="812"/>
      <c r="U59" s="812"/>
      <c r="V59" s="812"/>
      <c r="W59" s="812"/>
      <c r="X59" s="812"/>
      <c r="Y59" s="812"/>
      <c r="Z59" s="812"/>
      <c r="AA59" s="1065">
        <f>+Datos!E130</f>
        <v>147500</v>
      </c>
      <c r="AB59" s="1066"/>
      <c r="AC59" s="1066"/>
      <c r="AD59" s="1066"/>
      <c r="AE59" s="1067"/>
      <c r="AF59" s="1065">
        <f>+Datos!F130</f>
        <v>737500</v>
      </c>
      <c r="AG59" s="1066"/>
      <c r="AH59" s="1066"/>
      <c r="AI59" s="1066"/>
      <c r="AJ59" s="1067"/>
      <c r="AK59" s="154"/>
    </row>
    <row r="60" spans="1:37" s="155" customFormat="1" ht="24" customHeight="1" x14ac:dyDescent="0.2">
      <c r="A60" s="1070">
        <f>+Datos!A131</f>
        <v>18</v>
      </c>
      <c r="B60" s="1071"/>
      <c r="C60" s="1072">
        <f>+Datos!B131</f>
        <v>36</v>
      </c>
      <c r="D60" s="1072"/>
      <c r="E60" s="1072"/>
      <c r="F60" s="1069" t="str">
        <f>+Datos!C131</f>
        <v>ml</v>
      </c>
      <c r="G60" s="1069"/>
      <c r="H60" s="1069"/>
      <c r="I60" s="1069"/>
      <c r="J60" s="1069"/>
      <c r="K60" s="812" t="str">
        <f>+Datos!D131</f>
        <v>Ambientador en aerosol grande x 400 ml</v>
      </c>
      <c r="L60" s="812"/>
      <c r="M60" s="812"/>
      <c r="N60" s="812"/>
      <c r="O60" s="812"/>
      <c r="P60" s="812"/>
      <c r="Q60" s="812"/>
      <c r="R60" s="812"/>
      <c r="S60" s="812"/>
      <c r="T60" s="812"/>
      <c r="U60" s="812"/>
      <c r="V60" s="812"/>
      <c r="W60" s="812"/>
      <c r="X60" s="812"/>
      <c r="Y60" s="812"/>
      <c r="Z60" s="812"/>
      <c r="AA60" s="1065">
        <f>+Datos!E131</f>
        <v>13600</v>
      </c>
      <c r="AB60" s="1066"/>
      <c r="AC60" s="1066"/>
      <c r="AD60" s="1066"/>
      <c r="AE60" s="1067"/>
      <c r="AF60" s="1065">
        <f>+Datos!F131</f>
        <v>489600</v>
      </c>
      <c r="AG60" s="1066"/>
      <c r="AH60" s="1066"/>
      <c r="AI60" s="1066"/>
      <c r="AJ60" s="1067"/>
      <c r="AK60" s="154"/>
    </row>
    <row r="61" spans="1:37" s="155" customFormat="1" ht="24" customHeight="1" x14ac:dyDescent="0.2">
      <c r="A61" s="1070">
        <f>+Datos!A132</f>
        <v>19</v>
      </c>
      <c r="B61" s="1071"/>
      <c r="C61" s="1072">
        <f>+Datos!B132</f>
        <v>4</v>
      </c>
      <c r="D61" s="1072"/>
      <c r="E61" s="1072"/>
      <c r="F61" s="1069" t="str">
        <f>+Datos!C132</f>
        <v>lts</v>
      </c>
      <c r="G61" s="1069"/>
      <c r="H61" s="1069"/>
      <c r="I61" s="1069"/>
      <c r="J61" s="1069"/>
      <c r="K61" s="812" t="str">
        <f>+Datos!D132</f>
        <v>Gel antibacterial x 20 litros</v>
      </c>
      <c r="L61" s="812"/>
      <c r="M61" s="812"/>
      <c r="N61" s="812"/>
      <c r="O61" s="812"/>
      <c r="P61" s="812"/>
      <c r="Q61" s="812"/>
      <c r="R61" s="812"/>
      <c r="S61" s="812"/>
      <c r="T61" s="812"/>
      <c r="U61" s="812"/>
      <c r="V61" s="812"/>
      <c r="W61" s="812"/>
      <c r="X61" s="812"/>
      <c r="Y61" s="812"/>
      <c r="Z61" s="812"/>
      <c r="AA61" s="1065">
        <f>+Datos!E132</f>
        <v>169000</v>
      </c>
      <c r="AB61" s="1066"/>
      <c r="AC61" s="1066"/>
      <c r="AD61" s="1066"/>
      <c r="AE61" s="1067"/>
      <c r="AF61" s="1065">
        <f>+Datos!F132</f>
        <v>676000</v>
      </c>
      <c r="AG61" s="1066"/>
      <c r="AH61" s="1066"/>
      <c r="AI61" s="1066"/>
      <c r="AJ61" s="1067"/>
      <c r="AK61" s="154"/>
    </row>
    <row r="62" spans="1:37" s="155" customFormat="1" ht="24" customHeight="1" x14ac:dyDescent="0.2">
      <c r="A62" s="1070">
        <f>+Datos!A133</f>
        <v>20</v>
      </c>
      <c r="B62" s="1071"/>
      <c r="C62" s="1072">
        <f>+Datos!B133</f>
        <v>4</v>
      </c>
      <c r="D62" s="1072"/>
      <c r="E62" s="1072"/>
      <c r="F62" s="1069" t="str">
        <f>+Datos!C133</f>
        <v>caja</v>
      </c>
      <c r="G62" s="1069"/>
      <c r="H62" s="1069"/>
      <c r="I62" s="1069"/>
      <c r="J62" s="1069"/>
      <c r="K62" s="812" t="str">
        <f>+Datos!D133</f>
        <v>Detergente  X caja de 24 unidades de 500
gr.</v>
      </c>
      <c r="L62" s="812"/>
      <c r="M62" s="812"/>
      <c r="N62" s="812"/>
      <c r="O62" s="812"/>
      <c r="P62" s="812"/>
      <c r="Q62" s="812"/>
      <c r="R62" s="812"/>
      <c r="S62" s="812"/>
      <c r="T62" s="812"/>
      <c r="U62" s="812"/>
      <c r="V62" s="812"/>
      <c r="W62" s="812"/>
      <c r="X62" s="812"/>
      <c r="Y62" s="812"/>
      <c r="Z62" s="812"/>
      <c r="AA62" s="1065">
        <f>+Datos!E133</f>
        <v>135000</v>
      </c>
      <c r="AB62" s="1066"/>
      <c r="AC62" s="1066"/>
      <c r="AD62" s="1066"/>
      <c r="AE62" s="1067"/>
      <c r="AF62" s="1065">
        <f>+Datos!F133</f>
        <v>540000</v>
      </c>
      <c r="AG62" s="1066"/>
      <c r="AH62" s="1066"/>
      <c r="AI62" s="1066"/>
      <c r="AJ62" s="1067"/>
      <c r="AK62" s="154"/>
    </row>
    <row r="63" spans="1:37" s="155" customFormat="1" ht="24" customHeight="1" x14ac:dyDescent="0.2">
      <c r="A63" s="1070">
        <f>+Datos!A134</f>
        <v>21</v>
      </c>
      <c r="B63" s="1071"/>
      <c r="C63" s="1072">
        <f>+Datos!B134</f>
        <v>40</v>
      </c>
      <c r="D63" s="1072"/>
      <c r="E63" s="1072"/>
      <c r="F63" s="1069" t="str">
        <f>+Datos!C134</f>
        <v>lts</v>
      </c>
      <c r="G63" s="1069"/>
      <c r="H63" s="1069"/>
      <c r="I63" s="1069"/>
      <c r="J63" s="1069"/>
      <c r="K63" s="812" t="str">
        <f>+Datos!D134</f>
        <v>Balde de 10 litros</v>
      </c>
      <c r="L63" s="812"/>
      <c r="M63" s="812"/>
      <c r="N63" s="812"/>
      <c r="O63" s="812"/>
      <c r="P63" s="812"/>
      <c r="Q63" s="812"/>
      <c r="R63" s="812"/>
      <c r="S63" s="812"/>
      <c r="T63" s="812"/>
      <c r="U63" s="812"/>
      <c r="V63" s="812"/>
      <c r="W63" s="812"/>
      <c r="X63" s="812"/>
      <c r="Y63" s="812"/>
      <c r="Z63" s="812"/>
      <c r="AA63" s="1065">
        <f>+Datos!E134</f>
        <v>9800</v>
      </c>
      <c r="AB63" s="1066"/>
      <c r="AC63" s="1066"/>
      <c r="AD63" s="1066"/>
      <c r="AE63" s="1067"/>
      <c r="AF63" s="1065">
        <f>+Datos!F134</f>
        <v>392000</v>
      </c>
      <c r="AG63" s="1066"/>
      <c r="AH63" s="1066"/>
      <c r="AI63" s="1066"/>
      <c r="AJ63" s="1067"/>
      <c r="AK63" s="154"/>
    </row>
    <row r="64" spans="1:37" s="155" customFormat="1" ht="16.5" hidden="1" customHeight="1" x14ac:dyDescent="0.2">
      <c r="A64" s="1070">
        <f>+Datos!A135</f>
        <v>22</v>
      </c>
      <c r="B64" s="1071"/>
      <c r="C64" s="1072">
        <f>+Datos!B135</f>
        <v>0</v>
      </c>
      <c r="D64" s="1072"/>
      <c r="E64" s="1072"/>
      <c r="F64" s="1069">
        <f>+Datos!C135</f>
        <v>0</v>
      </c>
      <c r="G64" s="1069"/>
      <c r="H64" s="1069"/>
      <c r="I64" s="1069"/>
      <c r="J64" s="1069"/>
      <c r="K64" s="812">
        <f>+Datos!D135</f>
        <v>0</v>
      </c>
      <c r="L64" s="812"/>
      <c r="M64" s="812"/>
      <c r="N64" s="812"/>
      <c r="O64" s="812"/>
      <c r="P64" s="812"/>
      <c r="Q64" s="812"/>
      <c r="R64" s="812"/>
      <c r="S64" s="812"/>
      <c r="T64" s="812"/>
      <c r="U64" s="812"/>
      <c r="V64" s="812"/>
      <c r="W64" s="812"/>
      <c r="X64" s="812"/>
      <c r="Y64" s="812"/>
      <c r="Z64" s="812"/>
      <c r="AA64" s="1065">
        <f>+Datos!E135</f>
        <v>0</v>
      </c>
      <c r="AB64" s="1066"/>
      <c r="AC64" s="1066"/>
      <c r="AD64" s="1066"/>
      <c r="AE64" s="1067"/>
      <c r="AF64" s="1065">
        <f>+Datos!F135</f>
        <v>0</v>
      </c>
      <c r="AG64" s="1066"/>
      <c r="AH64" s="1066"/>
      <c r="AI64" s="1066"/>
      <c r="AJ64" s="1067"/>
      <c r="AK64" s="154"/>
    </row>
    <row r="65" spans="1:37" s="155" customFormat="1" ht="16.5" hidden="1" customHeight="1" x14ac:dyDescent="0.2">
      <c r="A65" s="1070">
        <f>+Datos!A136</f>
        <v>12</v>
      </c>
      <c r="B65" s="1071"/>
      <c r="C65" s="1072">
        <f>+Datos!B136</f>
        <v>1</v>
      </c>
      <c r="D65" s="1072"/>
      <c r="E65" s="1072"/>
      <c r="F65" s="1069" t="str">
        <f>+Datos!C136</f>
        <v>UNIDAD</v>
      </c>
      <c r="G65" s="1069"/>
      <c r="H65" s="1069"/>
      <c r="I65" s="1069"/>
      <c r="J65" s="1069"/>
      <c r="K65" s="812" t="str">
        <f>+Datos!D136</f>
        <v>HILO DE YUTE</v>
      </c>
      <c r="L65" s="812"/>
      <c r="M65" s="812"/>
      <c r="N65" s="812"/>
      <c r="O65" s="812"/>
      <c r="P65" s="812"/>
      <c r="Q65" s="812"/>
      <c r="R65" s="812"/>
      <c r="S65" s="812"/>
      <c r="T65" s="812"/>
      <c r="U65" s="812"/>
      <c r="V65" s="812"/>
      <c r="W65" s="812"/>
      <c r="X65" s="812"/>
      <c r="Y65" s="812"/>
      <c r="Z65" s="812"/>
      <c r="AA65" s="1065">
        <f>+Datos!E136</f>
        <v>45000</v>
      </c>
      <c r="AB65" s="1066"/>
      <c r="AC65" s="1066"/>
      <c r="AD65" s="1066"/>
      <c r="AE65" s="1067"/>
      <c r="AF65" s="1065">
        <f>+Datos!F136</f>
        <v>45000</v>
      </c>
      <c r="AG65" s="1066"/>
      <c r="AH65" s="1066"/>
      <c r="AI65" s="1066"/>
      <c r="AJ65" s="1067"/>
      <c r="AK65" s="154"/>
    </row>
    <row r="66" spans="1:37" s="155" customFormat="1" ht="16.5" hidden="1" customHeight="1" x14ac:dyDescent="0.2">
      <c r="A66" s="1070" t="e">
        <f>+Datos!#REF!</f>
        <v>#REF!</v>
      </c>
      <c r="B66" s="1071"/>
      <c r="C66" s="1072" t="e">
        <f>+Datos!#REF!</f>
        <v>#REF!</v>
      </c>
      <c r="D66" s="1072"/>
      <c r="E66" s="1072"/>
      <c r="F66" s="1069" t="e">
        <f>+Datos!#REF!</f>
        <v>#REF!</v>
      </c>
      <c r="G66" s="1069"/>
      <c r="H66" s="1069"/>
      <c r="I66" s="1069"/>
      <c r="J66" s="1069"/>
      <c r="K66" s="812" t="e">
        <f>+Datos!#REF!</f>
        <v>#REF!</v>
      </c>
      <c r="L66" s="812"/>
      <c r="M66" s="812"/>
      <c r="N66" s="812"/>
      <c r="O66" s="812"/>
      <c r="P66" s="812"/>
      <c r="Q66" s="812"/>
      <c r="R66" s="812"/>
      <c r="S66" s="812"/>
      <c r="T66" s="812"/>
      <c r="U66" s="812"/>
      <c r="V66" s="812"/>
      <c r="W66" s="812"/>
      <c r="X66" s="812"/>
      <c r="Y66" s="812"/>
      <c r="Z66" s="812"/>
      <c r="AA66" s="1065" t="e">
        <f>+Datos!#REF!</f>
        <v>#REF!</v>
      </c>
      <c r="AB66" s="1066"/>
      <c r="AC66" s="1066"/>
      <c r="AD66" s="1066"/>
      <c r="AE66" s="1067"/>
      <c r="AF66" s="1065" t="e">
        <f>+Datos!#REF!</f>
        <v>#REF!</v>
      </c>
      <c r="AG66" s="1066"/>
      <c r="AH66" s="1066"/>
      <c r="AI66" s="1066"/>
      <c r="AJ66" s="1067"/>
      <c r="AK66" s="154"/>
    </row>
    <row r="67" spans="1:37" s="155" customFormat="1" ht="16.5" hidden="1" customHeight="1" x14ac:dyDescent="0.2">
      <c r="A67" s="1070" t="e">
        <f>+Datos!#REF!</f>
        <v>#REF!</v>
      </c>
      <c r="B67" s="1071"/>
      <c r="C67" s="1072" t="e">
        <f>+Datos!#REF!</f>
        <v>#REF!</v>
      </c>
      <c r="D67" s="1072"/>
      <c r="E67" s="1072"/>
      <c r="F67" s="1069" t="e">
        <f>+Datos!#REF!</f>
        <v>#REF!</v>
      </c>
      <c r="G67" s="1069"/>
      <c r="H67" s="1069"/>
      <c r="I67" s="1069"/>
      <c r="J67" s="1069"/>
      <c r="K67" s="812" t="e">
        <f>+Datos!#REF!</f>
        <v>#REF!</v>
      </c>
      <c r="L67" s="812"/>
      <c r="M67" s="812"/>
      <c r="N67" s="812"/>
      <c r="O67" s="812"/>
      <c r="P67" s="812"/>
      <c r="Q67" s="812"/>
      <c r="R67" s="812"/>
      <c r="S67" s="812"/>
      <c r="T67" s="812"/>
      <c r="U67" s="812"/>
      <c r="V67" s="812"/>
      <c r="W67" s="812"/>
      <c r="X67" s="812"/>
      <c r="Y67" s="812"/>
      <c r="Z67" s="812"/>
      <c r="AA67" s="1065" t="e">
        <f>+Datos!#REF!</f>
        <v>#REF!</v>
      </c>
      <c r="AB67" s="1066"/>
      <c r="AC67" s="1066"/>
      <c r="AD67" s="1066"/>
      <c r="AE67" s="1067"/>
      <c r="AF67" s="1065" t="e">
        <f>+Datos!#REF!</f>
        <v>#REF!</v>
      </c>
      <c r="AG67" s="1066"/>
      <c r="AH67" s="1066"/>
      <c r="AI67" s="1066"/>
      <c r="AJ67" s="1067"/>
      <c r="AK67" s="154"/>
    </row>
    <row r="68" spans="1:37" ht="16.5" hidden="1" customHeight="1" x14ac:dyDescent="0.2">
      <c r="A68" s="1070">
        <f>+Datos!A137</f>
        <v>13</v>
      </c>
      <c r="B68" s="1071"/>
      <c r="C68" s="1072" t="e">
        <f>+Datos!#REF!</f>
        <v>#REF!</v>
      </c>
      <c r="D68" s="1072"/>
      <c r="E68" s="1072"/>
      <c r="F68" s="1069" t="e">
        <f>+Datos!#REF!</f>
        <v>#REF!</v>
      </c>
      <c r="G68" s="1069"/>
      <c r="H68" s="1069"/>
      <c r="I68" s="1069"/>
      <c r="J68" s="1069"/>
      <c r="K68" s="812" t="e">
        <f>+Datos!#REF!</f>
        <v>#REF!</v>
      </c>
      <c r="L68" s="812"/>
      <c r="M68" s="812"/>
      <c r="N68" s="812"/>
      <c r="O68" s="812"/>
      <c r="P68" s="812"/>
      <c r="Q68" s="812"/>
      <c r="R68" s="812"/>
      <c r="S68" s="812"/>
      <c r="T68" s="812"/>
      <c r="U68" s="812"/>
      <c r="V68" s="812"/>
      <c r="W68" s="812"/>
      <c r="X68" s="812"/>
      <c r="Y68" s="812"/>
      <c r="Z68" s="812"/>
      <c r="AA68" s="1065" t="e">
        <f>+Datos!#REF!</f>
        <v>#REF!</v>
      </c>
      <c r="AB68" s="1066"/>
      <c r="AC68" s="1066"/>
      <c r="AD68" s="1066"/>
      <c r="AE68" s="1067"/>
      <c r="AF68" s="1065" t="e">
        <f>+Datos!#REF!</f>
        <v>#REF!</v>
      </c>
      <c r="AG68" s="1066"/>
      <c r="AH68" s="1066"/>
      <c r="AI68" s="1066"/>
      <c r="AJ68" s="1067"/>
      <c r="AK68" s="58"/>
    </row>
    <row r="69" spans="1:37" ht="16.5" hidden="1" customHeight="1" x14ac:dyDescent="0.2">
      <c r="A69" s="1070">
        <f>+Datos!A138</f>
        <v>14</v>
      </c>
      <c r="B69" s="1071"/>
      <c r="C69" s="1072" t="e">
        <f>+Datos!#REF!</f>
        <v>#REF!</v>
      </c>
      <c r="D69" s="1072"/>
      <c r="E69" s="1072"/>
      <c r="F69" s="1069" t="e">
        <f>+Datos!#REF!</f>
        <v>#REF!</v>
      </c>
      <c r="G69" s="1069"/>
      <c r="H69" s="1069"/>
      <c r="I69" s="1069"/>
      <c r="J69" s="1069"/>
      <c r="K69" s="812" t="e">
        <f>+Datos!#REF!</f>
        <v>#REF!</v>
      </c>
      <c r="L69" s="812"/>
      <c r="M69" s="812"/>
      <c r="N69" s="812"/>
      <c r="O69" s="812"/>
      <c r="P69" s="812"/>
      <c r="Q69" s="812"/>
      <c r="R69" s="812"/>
      <c r="S69" s="812"/>
      <c r="T69" s="812"/>
      <c r="U69" s="812"/>
      <c r="V69" s="812"/>
      <c r="W69" s="812"/>
      <c r="X69" s="812"/>
      <c r="Y69" s="812"/>
      <c r="Z69" s="812"/>
      <c r="AA69" s="1065" t="e">
        <f>+Datos!#REF!</f>
        <v>#REF!</v>
      </c>
      <c r="AB69" s="1066"/>
      <c r="AC69" s="1066"/>
      <c r="AD69" s="1066"/>
      <c r="AE69" s="1067"/>
      <c r="AF69" s="1065" t="e">
        <f>+Datos!#REF!</f>
        <v>#REF!</v>
      </c>
      <c r="AG69" s="1066"/>
      <c r="AH69" s="1066"/>
      <c r="AI69" s="1066"/>
      <c r="AJ69" s="1067"/>
      <c r="AK69" s="58"/>
    </row>
    <row r="70" spans="1:37" ht="16.5" hidden="1" customHeight="1" x14ac:dyDescent="0.2">
      <c r="A70" s="1070">
        <f>+Datos!A139</f>
        <v>15</v>
      </c>
      <c r="B70" s="1071"/>
      <c r="C70" s="1072" t="e">
        <f>+Datos!#REF!</f>
        <v>#REF!</v>
      </c>
      <c r="D70" s="1072"/>
      <c r="E70" s="1072"/>
      <c r="F70" s="1069" t="e">
        <f>+Datos!#REF!</f>
        <v>#REF!</v>
      </c>
      <c r="G70" s="1069"/>
      <c r="H70" s="1069"/>
      <c r="I70" s="1069"/>
      <c r="J70" s="1069"/>
      <c r="K70" s="812" t="e">
        <f>+Datos!#REF!</f>
        <v>#REF!</v>
      </c>
      <c r="L70" s="812"/>
      <c r="M70" s="812"/>
      <c r="N70" s="812"/>
      <c r="O70" s="812"/>
      <c r="P70" s="812"/>
      <c r="Q70" s="812"/>
      <c r="R70" s="812"/>
      <c r="S70" s="812"/>
      <c r="T70" s="812"/>
      <c r="U70" s="812"/>
      <c r="V70" s="812"/>
      <c r="W70" s="812"/>
      <c r="X70" s="812"/>
      <c r="Y70" s="812"/>
      <c r="Z70" s="812"/>
      <c r="AA70" s="1065" t="e">
        <f>+Datos!#REF!</f>
        <v>#REF!</v>
      </c>
      <c r="AB70" s="1066"/>
      <c r="AC70" s="1066"/>
      <c r="AD70" s="1066"/>
      <c r="AE70" s="1067"/>
      <c r="AF70" s="1065" t="e">
        <f>+Datos!#REF!</f>
        <v>#REF!</v>
      </c>
      <c r="AG70" s="1066"/>
      <c r="AH70" s="1066"/>
      <c r="AI70" s="1066"/>
      <c r="AJ70" s="1067"/>
      <c r="AK70" s="58"/>
    </row>
    <row r="71" spans="1:37" ht="16.5" hidden="1" customHeight="1" x14ac:dyDescent="0.2">
      <c r="A71" s="1070">
        <f>+Datos!A140</f>
        <v>16</v>
      </c>
      <c r="B71" s="1071"/>
      <c r="C71" s="1072">
        <f>+Datos!B140</f>
        <v>4</v>
      </c>
      <c r="D71" s="1072"/>
      <c r="E71" s="1072"/>
      <c r="F71" s="1069" t="e">
        <f>+Datos!#REF!</f>
        <v>#REF!</v>
      </c>
      <c r="G71" s="1069"/>
      <c r="H71" s="1069"/>
      <c r="I71" s="1069"/>
      <c r="J71" s="1069"/>
      <c r="K71" s="812" t="str">
        <f>+Datos!D140</f>
        <v>PLANTA DE FLOR</v>
      </c>
      <c r="L71" s="812"/>
      <c r="M71" s="812"/>
      <c r="N71" s="812"/>
      <c r="O71" s="812"/>
      <c r="P71" s="812"/>
      <c r="Q71" s="812"/>
      <c r="R71" s="812"/>
      <c r="S71" s="812"/>
      <c r="T71" s="812"/>
      <c r="U71" s="812"/>
      <c r="V71" s="812"/>
      <c r="W71" s="812"/>
      <c r="X71" s="812"/>
      <c r="Y71" s="812"/>
      <c r="Z71" s="812"/>
      <c r="AA71" s="1065">
        <f>+Datos!E140</f>
        <v>10000</v>
      </c>
      <c r="AB71" s="1066"/>
      <c r="AC71" s="1066"/>
      <c r="AD71" s="1066"/>
      <c r="AE71" s="1067"/>
      <c r="AF71" s="1065">
        <f>+Datos!F140</f>
        <v>40000</v>
      </c>
      <c r="AG71" s="1066"/>
      <c r="AH71" s="1066"/>
      <c r="AI71" s="1066"/>
      <c r="AJ71" s="1067"/>
      <c r="AK71" s="58"/>
    </row>
    <row r="72" spans="1:37" ht="16.5" hidden="1" customHeight="1" x14ac:dyDescent="0.2">
      <c r="A72" s="1070" t="e">
        <f>+Datos!#REF!</f>
        <v>#REF!</v>
      </c>
      <c r="B72" s="1071"/>
      <c r="C72" s="1072" t="e">
        <f>+Datos!#REF!</f>
        <v>#REF!</v>
      </c>
      <c r="D72" s="1072"/>
      <c r="E72" s="1072"/>
      <c r="F72" s="1069" t="e">
        <f>+Datos!#REF!</f>
        <v>#REF!</v>
      </c>
      <c r="G72" s="1069"/>
      <c r="H72" s="1069"/>
      <c r="I72" s="1069"/>
      <c r="J72" s="1069"/>
      <c r="K72" s="812" t="e">
        <f>+Datos!#REF!</f>
        <v>#REF!</v>
      </c>
      <c r="L72" s="812"/>
      <c r="M72" s="812"/>
      <c r="N72" s="812"/>
      <c r="O72" s="812"/>
      <c r="P72" s="812"/>
      <c r="Q72" s="812"/>
      <c r="R72" s="812"/>
      <c r="S72" s="812"/>
      <c r="T72" s="812"/>
      <c r="U72" s="812"/>
      <c r="V72" s="812"/>
      <c r="W72" s="812"/>
      <c r="X72" s="812"/>
      <c r="Y72" s="812"/>
      <c r="Z72" s="812"/>
      <c r="AA72" s="1065">
        <f>+Datos!E137</f>
        <v>45000</v>
      </c>
      <c r="AB72" s="1066"/>
      <c r="AC72" s="1066"/>
      <c r="AD72" s="1066"/>
      <c r="AE72" s="1067"/>
      <c r="AF72" s="1065">
        <f>+Datos!F137</f>
        <v>45000</v>
      </c>
      <c r="AG72" s="1066"/>
      <c r="AH72" s="1066"/>
      <c r="AI72" s="1066"/>
      <c r="AJ72" s="1067"/>
      <c r="AK72" s="58"/>
    </row>
    <row r="73" spans="1:37" ht="16.5" hidden="1" customHeight="1" x14ac:dyDescent="0.2">
      <c r="A73" s="1070" t="e">
        <f>+Datos!#REF!</f>
        <v>#REF!</v>
      </c>
      <c r="B73" s="1071"/>
      <c r="C73" s="1072" t="e">
        <f>+Datos!#REF!</f>
        <v>#REF!</v>
      </c>
      <c r="D73" s="1072"/>
      <c r="E73" s="1072"/>
      <c r="F73" s="1069" t="e">
        <f>+Datos!#REF!</f>
        <v>#REF!</v>
      </c>
      <c r="G73" s="1069"/>
      <c r="H73" s="1069"/>
      <c r="I73" s="1069"/>
      <c r="J73" s="1069"/>
      <c r="K73" s="812" t="e">
        <f>+Datos!#REF!</f>
        <v>#REF!</v>
      </c>
      <c r="L73" s="812"/>
      <c r="M73" s="812"/>
      <c r="N73" s="812"/>
      <c r="O73" s="812"/>
      <c r="P73" s="812"/>
      <c r="Q73" s="812"/>
      <c r="R73" s="812"/>
      <c r="S73" s="812"/>
      <c r="T73" s="812"/>
      <c r="U73" s="812"/>
      <c r="V73" s="812"/>
      <c r="W73" s="812"/>
      <c r="X73" s="812"/>
      <c r="Y73" s="812"/>
      <c r="Z73" s="812"/>
      <c r="AA73" s="1065">
        <f>+Datos!E138</f>
        <v>15000</v>
      </c>
      <c r="AB73" s="1066"/>
      <c r="AC73" s="1066"/>
      <c r="AD73" s="1066"/>
      <c r="AE73" s="1067"/>
      <c r="AF73" s="1065">
        <f>+Datos!F138</f>
        <v>30000</v>
      </c>
      <c r="AG73" s="1066"/>
      <c r="AH73" s="1066"/>
      <c r="AI73" s="1066"/>
      <c r="AJ73" s="1067"/>
      <c r="AK73" s="58"/>
    </row>
    <row r="74" spans="1:37" ht="16.5" hidden="1" customHeight="1" x14ac:dyDescent="0.2">
      <c r="A74" s="1070" t="e">
        <f>+Datos!#REF!</f>
        <v>#REF!</v>
      </c>
      <c r="B74" s="1071"/>
      <c r="C74" s="1072" t="e">
        <f>+Datos!#REF!</f>
        <v>#REF!</v>
      </c>
      <c r="D74" s="1072"/>
      <c r="E74" s="1072"/>
      <c r="F74" s="1069" t="e">
        <f>+Datos!#REF!</f>
        <v>#REF!</v>
      </c>
      <c r="G74" s="1069"/>
      <c r="H74" s="1069"/>
      <c r="I74" s="1069"/>
      <c r="J74" s="1069"/>
      <c r="K74" s="812" t="e">
        <f>+Datos!#REF!</f>
        <v>#REF!</v>
      </c>
      <c r="L74" s="812"/>
      <c r="M74" s="812"/>
      <c r="N74" s="812"/>
      <c r="O74" s="812"/>
      <c r="P74" s="812"/>
      <c r="Q74" s="812"/>
      <c r="R74" s="812"/>
      <c r="S74" s="812"/>
      <c r="T74" s="812"/>
      <c r="U74" s="812"/>
      <c r="V74" s="812"/>
      <c r="W74" s="812"/>
      <c r="X74" s="812"/>
      <c r="Y74" s="812"/>
      <c r="Z74" s="812"/>
      <c r="AA74" s="1065">
        <f>+Datos!E139</f>
        <v>18000</v>
      </c>
      <c r="AB74" s="1066"/>
      <c r="AC74" s="1066"/>
      <c r="AD74" s="1066"/>
      <c r="AE74" s="1067"/>
      <c r="AF74" s="1065">
        <f>+Datos!F139</f>
        <v>36000</v>
      </c>
      <c r="AG74" s="1066"/>
      <c r="AH74" s="1066"/>
      <c r="AI74" s="1066"/>
      <c r="AJ74" s="1067"/>
      <c r="AK74" s="58"/>
    </row>
    <row r="75" spans="1:37" ht="16.5" hidden="1" customHeight="1" x14ac:dyDescent="0.2">
      <c r="A75" s="1070"/>
      <c r="B75" s="1071"/>
      <c r="C75" s="1072"/>
      <c r="D75" s="1072"/>
      <c r="E75" s="1072"/>
      <c r="F75" s="1069"/>
      <c r="G75" s="1069"/>
      <c r="H75" s="1069"/>
      <c r="I75" s="1069"/>
      <c r="J75" s="1069"/>
      <c r="K75" s="812"/>
      <c r="L75" s="812"/>
      <c r="M75" s="812"/>
      <c r="N75" s="812"/>
      <c r="O75" s="812"/>
      <c r="P75" s="812"/>
      <c r="Q75" s="812"/>
      <c r="R75" s="812"/>
      <c r="S75" s="812"/>
      <c r="T75" s="812"/>
      <c r="U75" s="812"/>
      <c r="V75" s="812"/>
      <c r="W75" s="812"/>
      <c r="X75" s="812"/>
      <c r="Y75" s="812"/>
      <c r="Z75" s="812"/>
      <c r="AA75" s="1065" t="str">
        <f>+Datos!E141</f>
        <v>SUBTOTAL</v>
      </c>
      <c r="AB75" s="1066"/>
      <c r="AC75" s="1066"/>
      <c r="AD75" s="1066"/>
      <c r="AE75" s="1067"/>
      <c r="AF75" s="1065">
        <f>+Datos!F141</f>
        <v>564000</v>
      </c>
      <c r="AG75" s="1066"/>
      <c r="AH75" s="1066"/>
      <c r="AI75" s="1066"/>
      <c r="AJ75" s="1067"/>
      <c r="AK75" s="58"/>
    </row>
    <row r="76" spans="1:37" ht="16.5" hidden="1" customHeight="1" x14ac:dyDescent="0.2">
      <c r="A76" s="1070"/>
      <c r="B76" s="1071"/>
      <c r="C76" s="1072"/>
      <c r="D76" s="1072"/>
      <c r="E76" s="1072"/>
      <c r="F76" s="1069"/>
      <c r="G76" s="1069"/>
      <c r="H76" s="1069"/>
      <c r="I76" s="1069"/>
      <c r="J76" s="1069"/>
      <c r="K76" s="812"/>
      <c r="L76" s="812"/>
      <c r="M76" s="812"/>
      <c r="N76" s="812"/>
      <c r="O76" s="812"/>
      <c r="P76" s="812"/>
      <c r="Q76" s="812"/>
      <c r="R76" s="812"/>
      <c r="S76" s="812"/>
      <c r="T76" s="812"/>
      <c r="U76" s="812"/>
      <c r="V76" s="812"/>
      <c r="W76" s="812"/>
      <c r="X76" s="812"/>
      <c r="Y76" s="812"/>
      <c r="Z76" s="812"/>
      <c r="AA76" s="1065" t="str">
        <f>+Datos!E142</f>
        <v xml:space="preserve">IVA </v>
      </c>
      <c r="AB76" s="1066"/>
      <c r="AC76" s="1066"/>
      <c r="AD76" s="1066"/>
      <c r="AE76" s="1067"/>
      <c r="AF76" s="1065">
        <f>+Datos!F142</f>
        <v>40450</v>
      </c>
      <c r="AG76" s="1066"/>
      <c r="AH76" s="1066"/>
      <c r="AI76" s="1066"/>
      <c r="AJ76" s="1067"/>
      <c r="AK76" s="58"/>
    </row>
    <row r="77" spans="1:37" ht="16.5" hidden="1" customHeight="1" x14ac:dyDescent="0.2">
      <c r="A77" s="1070"/>
      <c r="B77" s="1071"/>
      <c r="C77" s="1072"/>
      <c r="D77" s="1072"/>
      <c r="E77" s="1072"/>
      <c r="F77" s="1069"/>
      <c r="G77" s="1069"/>
      <c r="H77" s="1069"/>
      <c r="I77" s="1069"/>
      <c r="J77" s="1069"/>
      <c r="K77" s="812"/>
      <c r="L77" s="812"/>
      <c r="M77" s="812"/>
      <c r="N77" s="812"/>
      <c r="O77" s="812"/>
      <c r="P77" s="812"/>
      <c r="Q77" s="812"/>
      <c r="R77" s="812"/>
      <c r="S77" s="812"/>
      <c r="T77" s="812"/>
      <c r="U77" s="812"/>
      <c r="V77" s="812"/>
      <c r="W77" s="812"/>
      <c r="X77" s="812"/>
      <c r="Y77" s="812"/>
      <c r="Z77" s="812"/>
      <c r="AA77" s="1065"/>
      <c r="AB77" s="1066"/>
      <c r="AC77" s="1066"/>
      <c r="AD77" s="1066"/>
      <c r="AE77" s="1067"/>
      <c r="AF77" s="1065"/>
      <c r="AG77" s="1066"/>
      <c r="AH77" s="1066"/>
      <c r="AI77" s="1066"/>
      <c r="AJ77" s="1067"/>
      <c r="AK77" s="58"/>
    </row>
    <row r="78" spans="1:37" ht="16.5" hidden="1" customHeight="1" x14ac:dyDescent="0.2">
      <c r="A78" s="1070">
        <f>+Datos!A144</f>
        <v>0</v>
      </c>
      <c r="B78" s="1071"/>
      <c r="C78" s="1072">
        <f>+Datos!B144</f>
        <v>0</v>
      </c>
      <c r="D78" s="1072"/>
      <c r="E78" s="1072"/>
      <c r="F78" s="1069" t="e">
        <f>+Datos!#REF!</f>
        <v>#REF!</v>
      </c>
      <c r="G78" s="1069"/>
      <c r="H78" s="1069"/>
      <c r="I78" s="1069"/>
      <c r="J78" s="1069"/>
      <c r="K78" s="812">
        <f>+Datos!D144</f>
        <v>0</v>
      </c>
      <c r="L78" s="812"/>
      <c r="M78" s="812"/>
      <c r="N78" s="812"/>
      <c r="O78" s="812"/>
      <c r="P78" s="812"/>
      <c r="Q78" s="812"/>
      <c r="R78" s="812"/>
      <c r="S78" s="812"/>
      <c r="T78" s="812"/>
      <c r="U78" s="812"/>
      <c r="V78" s="812"/>
      <c r="W78" s="812"/>
      <c r="X78" s="812"/>
      <c r="Y78" s="812"/>
      <c r="Z78" s="812"/>
      <c r="AA78" s="1065">
        <f>+Datos!E144</f>
        <v>0</v>
      </c>
      <c r="AB78" s="1066"/>
      <c r="AC78" s="1066"/>
      <c r="AD78" s="1066"/>
      <c r="AE78" s="1067"/>
      <c r="AF78" s="1065">
        <f>+Datos!F144</f>
        <v>0</v>
      </c>
      <c r="AG78" s="1066"/>
      <c r="AH78" s="1066"/>
      <c r="AI78" s="1066"/>
      <c r="AJ78" s="1067"/>
      <c r="AK78" s="58"/>
    </row>
    <row r="79" spans="1:37" ht="16.5" hidden="1" customHeight="1" x14ac:dyDescent="0.2">
      <c r="A79" s="1070">
        <f>+Datos!A145</f>
        <v>0</v>
      </c>
      <c r="B79" s="1071"/>
      <c r="C79" s="1072">
        <f>+Datos!B145</f>
        <v>0</v>
      </c>
      <c r="D79" s="1072"/>
      <c r="E79" s="1072"/>
      <c r="F79" s="1069">
        <f>+Datos!C145</f>
        <v>0</v>
      </c>
      <c r="G79" s="1069"/>
      <c r="H79" s="1069"/>
      <c r="I79" s="1069"/>
      <c r="J79" s="1069"/>
      <c r="K79" s="812">
        <f>+Datos!D145</f>
        <v>0</v>
      </c>
      <c r="L79" s="812"/>
      <c r="M79" s="812"/>
      <c r="N79" s="812"/>
      <c r="O79" s="812"/>
      <c r="P79" s="812"/>
      <c r="Q79" s="812"/>
      <c r="R79" s="812"/>
      <c r="S79" s="812"/>
      <c r="T79" s="812"/>
      <c r="U79" s="812"/>
      <c r="V79" s="812"/>
      <c r="W79" s="812"/>
      <c r="X79" s="812"/>
      <c r="Y79" s="812"/>
      <c r="Z79" s="812"/>
      <c r="AA79" s="1065">
        <f>+Datos!E145</f>
        <v>0</v>
      </c>
      <c r="AB79" s="1066"/>
      <c r="AC79" s="1066"/>
      <c r="AD79" s="1066"/>
      <c r="AE79" s="1067"/>
      <c r="AF79" s="1065">
        <f>+Datos!F145</f>
        <v>0</v>
      </c>
      <c r="AG79" s="1066"/>
      <c r="AH79" s="1066"/>
      <c r="AI79" s="1066"/>
      <c r="AJ79" s="1067"/>
      <c r="AK79" s="58"/>
    </row>
    <row r="80" spans="1:37" ht="16.5" hidden="1" customHeight="1" x14ac:dyDescent="0.2">
      <c r="A80" s="1070">
        <f>+Datos!A146</f>
        <v>0</v>
      </c>
      <c r="B80" s="1071"/>
      <c r="C80" s="1072">
        <f>+Datos!B146</f>
        <v>0</v>
      </c>
      <c r="D80" s="1072"/>
      <c r="E80" s="1072"/>
      <c r="F80" s="1069">
        <f>+Datos!C146</f>
        <v>0</v>
      </c>
      <c r="G80" s="1069"/>
      <c r="H80" s="1069"/>
      <c r="I80" s="1069"/>
      <c r="J80" s="1069"/>
      <c r="K80" s="812">
        <f>+Datos!D146</f>
        <v>0</v>
      </c>
      <c r="L80" s="812"/>
      <c r="M80" s="812"/>
      <c r="N80" s="812"/>
      <c r="O80" s="812"/>
      <c r="P80" s="812"/>
      <c r="Q80" s="812"/>
      <c r="R80" s="812"/>
      <c r="S80" s="812"/>
      <c r="T80" s="812"/>
      <c r="U80" s="812"/>
      <c r="V80" s="812"/>
      <c r="W80" s="812"/>
      <c r="X80" s="812"/>
      <c r="Y80" s="812"/>
      <c r="Z80" s="812"/>
      <c r="AA80" s="1065">
        <f>+Datos!E146</f>
        <v>0</v>
      </c>
      <c r="AB80" s="1066"/>
      <c r="AC80" s="1066"/>
      <c r="AD80" s="1066"/>
      <c r="AE80" s="1067"/>
      <c r="AF80" s="1065">
        <f>+Datos!F146</f>
        <v>0</v>
      </c>
      <c r="AG80" s="1066"/>
      <c r="AH80" s="1066"/>
      <c r="AI80" s="1066"/>
      <c r="AJ80" s="1067"/>
      <c r="AK80" s="58"/>
    </row>
    <row r="81" spans="1:37" ht="16.5" hidden="1" customHeight="1" x14ac:dyDescent="0.2">
      <c r="A81" s="1070">
        <f>+Datos!A147</f>
        <v>0</v>
      </c>
      <c r="B81" s="1071"/>
      <c r="C81" s="1072">
        <f>+Datos!B147</f>
        <v>0</v>
      </c>
      <c r="D81" s="1072"/>
      <c r="E81" s="1072"/>
      <c r="F81" s="1069">
        <f>+Datos!C147</f>
        <v>0</v>
      </c>
      <c r="G81" s="1069"/>
      <c r="H81" s="1069"/>
      <c r="I81" s="1069"/>
      <c r="J81" s="1069"/>
      <c r="K81" s="812">
        <f>+Datos!D147</f>
        <v>0</v>
      </c>
      <c r="L81" s="812"/>
      <c r="M81" s="812"/>
      <c r="N81" s="812"/>
      <c r="O81" s="812"/>
      <c r="P81" s="812"/>
      <c r="Q81" s="812"/>
      <c r="R81" s="812"/>
      <c r="S81" s="812"/>
      <c r="T81" s="812"/>
      <c r="U81" s="812"/>
      <c r="V81" s="812"/>
      <c r="W81" s="812"/>
      <c r="X81" s="812"/>
      <c r="Y81" s="812"/>
      <c r="Z81" s="812"/>
      <c r="AA81" s="1065">
        <f>+Datos!E147</f>
        <v>0</v>
      </c>
      <c r="AB81" s="1066"/>
      <c r="AC81" s="1066"/>
      <c r="AD81" s="1066"/>
      <c r="AE81" s="1067"/>
      <c r="AF81" s="1065">
        <f>+Datos!F147</f>
        <v>0</v>
      </c>
      <c r="AG81" s="1066"/>
      <c r="AH81" s="1066"/>
      <c r="AI81" s="1066"/>
      <c r="AJ81" s="1067"/>
      <c r="AK81" s="58"/>
    </row>
    <row r="82" spans="1:37" ht="16.5" hidden="1" customHeight="1" x14ac:dyDescent="0.2">
      <c r="A82" s="1070">
        <f>+Datos!A148</f>
        <v>0</v>
      </c>
      <c r="B82" s="1071"/>
      <c r="C82" s="1072">
        <f>+Datos!B148</f>
        <v>0</v>
      </c>
      <c r="D82" s="1072"/>
      <c r="E82" s="1072"/>
      <c r="F82" s="1069">
        <f>+Datos!C148</f>
        <v>0</v>
      </c>
      <c r="G82" s="1069"/>
      <c r="H82" s="1069"/>
      <c r="I82" s="1069"/>
      <c r="J82" s="1069"/>
      <c r="K82" s="812">
        <f>+Datos!D148</f>
        <v>0</v>
      </c>
      <c r="L82" s="812"/>
      <c r="M82" s="812"/>
      <c r="N82" s="812"/>
      <c r="O82" s="812"/>
      <c r="P82" s="812"/>
      <c r="Q82" s="812"/>
      <c r="R82" s="812"/>
      <c r="S82" s="812"/>
      <c r="T82" s="812"/>
      <c r="U82" s="812"/>
      <c r="V82" s="812"/>
      <c r="W82" s="812"/>
      <c r="X82" s="812"/>
      <c r="Y82" s="812"/>
      <c r="Z82" s="812"/>
      <c r="AA82" s="1065">
        <f>+Datos!E148</f>
        <v>0</v>
      </c>
      <c r="AB82" s="1066"/>
      <c r="AC82" s="1066"/>
      <c r="AD82" s="1066"/>
      <c r="AE82" s="1067"/>
      <c r="AF82" s="1065">
        <f>+Datos!F148</f>
        <v>0</v>
      </c>
      <c r="AG82" s="1066"/>
      <c r="AH82" s="1066"/>
      <c r="AI82" s="1066"/>
      <c r="AJ82" s="1067"/>
      <c r="AK82" s="58"/>
    </row>
    <row r="83" spans="1:37" ht="16.5" hidden="1" customHeight="1" x14ac:dyDescent="0.2">
      <c r="A83" s="1070">
        <f>+Datos!A149</f>
        <v>0</v>
      </c>
      <c r="B83" s="1071"/>
      <c r="C83" s="1072">
        <f>+Datos!B149</f>
        <v>0</v>
      </c>
      <c r="D83" s="1072"/>
      <c r="E83" s="1072"/>
      <c r="F83" s="1069">
        <f>+Datos!C149</f>
        <v>0</v>
      </c>
      <c r="G83" s="1069"/>
      <c r="H83" s="1069"/>
      <c r="I83" s="1069"/>
      <c r="J83" s="1069"/>
      <c r="K83" s="812">
        <f>+Datos!D149</f>
        <v>0</v>
      </c>
      <c r="L83" s="812"/>
      <c r="M83" s="812"/>
      <c r="N83" s="812"/>
      <c r="O83" s="812"/>
      <c r="P83" s="812"/>
      <c r="Q83" s="812"/>
      <c r="R83" s="812"/>
      <c r="S83" s="812"/>
      <c r="T83" s="812"/>
      <c r="U83" s="812"/>
      <c r="V83" s="812"/>
      <c r="W83" s="812"/>
      <c r="X83" s="812"/>
      <c r="Y83" s="812"/>
      <c r="Z83" s="812"/>
      <c r="AA83" s="1065">
        <f>+Datos!E149</f>
        <v>0</v>
      </c>
      <c r="AB83" s="1066"/>
      <c r="AC83" s="1066"/>
      <c r="AD83" s="1066"/>
      <c r="AE83" s="1067"/>
      <c r="AF83" s="1065">
        <f>+Datos!F149</f>
        <v>0</v>
      </c>
      <c r="AG83" s="1066"/>
      <c r="AH83" s="1066"/>
      <c r="AI83" s="1066"/>
      <c r="AJ83" s="1067"/>
      <c r="AK83" s="58"/>
    </row>
    <row r="84" spans="1:37" ht="16.5" hidden="1" customHeight="1" x14ac:dyDescent="0.2">
      <c r="A84" s="1070">
        <f>+Datos!A150</f>
        <v>0</v>
      </c>
      <c r="B84" s="1071"/>
      <c r="C84" s="1072">
        <f>+Datos!B150</f>
        <v>0</v>
      </c>
      <c r="D84" s="1072"/>
      <c r="E84" s="1072"/>
      <c r="F84" s="1069">
        <f>+Datos!C150</f>
        <v>0</v>
      </c>
      <c r="G84" s="1069"/>
      <c r="H84" s="1069"/>
      <c r="I84" s="1069"/>
      <c r="J84" s="1069"/>
      <c r="K84" s="812">
        <f>+Datos!D150</f>
        <v>0</v>
      </c>
      <c r="L84" s="812"/>
      <c r="M84" s="812"/>
      <c r="N84" s="812"/>
      <c r="O84" s="812"/>
      <c r="P84" s="812"/>
      <c r="Q84" s="812"/>
      <c r="R84" s="812"/>
      <c r="S84" s="812"/>
      <c r="T84" s="812"/>
      <c r="U84" s="812"/>
      <c r="V84" s="812"/>
      <c r="W84" s="812"/>
      <c r="X84" s="812"/>
      <c r="Y84" s="812"/>
      <c r="Z84" s="812"/>
      <c r="AA84" s="1065">
        <f>+Datos!E150</f>
        <v>0</v>
      </c>
      <c r="AB84" s="1066"/>
      <c r="AC84" s="1066"/>
      <c r="AD84" s="1066"/>
      <c r="AE84" s="1067"/>
      <c r="AF84" s="1065">
        <f>+Datos!F150</f>
        <v>0</v>
      </c>
      <c r="AG84" s="1066"/>
      <c r="AH84" s="1066"/>
      <c r="AI84" s="1066"/>
      <c r="AJ84" s="1067"/>
      <c r="AK84" s="58"/>
    </row>
    <row r="85" spans="1:37" ht="16.5" hidden="1" customHeight="1" x14ac:dyDescent="0.2">
      <c r="A85" s="1070">
        <f>+Datos!A151</f>
        <v>0</v>
      </c>
      <c r="B85" s="1071"/>
      <c r="C85" s="1072">
        <f>+Datos!B151</f>
        <v>0</v>
      </c>
      <c r="D85" s="1072"/>
      <c r="E85" s="1072"/>
      <c r="F85" s="1069">
        <f>+Datos!C151</f>
        <v>0</v>
      </c>
      <c r="G85" s="1069"/>
      <c r="H85" s="1069"/>
      <c r="I85" s="1069"/>
      <c r="J85" s="1069"/>
      <c r="K85" s="812">
        <f>+Datos!D151</f>
        <v>0</v>
      </c>
      <c r="L85" s="812"/>
      <c r="M85" s="812"/>
      <c r="N85" s="812"/>
      <c r="O85" s="812"/>
      <c r="P85" s="812"/>
      <c r="Q85" s="812"/>
      <c r="R85" s="812"/>
      <c r="S85" s="812"/>
      <c r="T85" s="812"/>
      <c r="U85" s="812"/>
      <c r="V85" s="812"/>
      <c r="W85" s="812"/>
      <c r="X85" s="812"/>
      <c r="Y85" s="812"/>
      <c r="Z85" s="812"/>
      <c r="AA85" s="1065">
        <f>+Datos!E151</f>
        <v>0</v>
      </c>
      <c r="AB85" s="1066"/>
      <c r="AC85" s="1066"/>
      <c r="AD85" s="1066"/>
      <c r="AE85" s="1067"/>
      <c r="AF85" s="1065">
        <f>+Datos!F151</f>
        <v>0</v>
      </c>
      <c r="AG85" s="1066"/>
      <c r="AH85" s="1066"/>
      <c r="AI85" s="1066"/>
      <c r="AJ85" s="1067"/>
      <c r="AK85" s="58"/>
    </row>
    <row r="86" spans="1:37" ht="16.5" hidden="1" customHeight="1" x14ac:dyDescent="0.2">
      <c r="A86" s="1070">
        <f>+Datos!A152</f>
        <v>0</v>
      </c>
      <c r="B86" s="1071"/>
      <c r="C86" s="1072">
        <f>+Datos!B152</f>
        <v>0</v>
      </c>
      <c r="D86" s="1072"/>
      <c r="E86" s="1072"/>
      <c r="F86" s="1069">
        <f>+Datos!C152</f>
        <v>0</v>
      </c>
      <c r="G86" s="1069"/>
      <c r="H86" s="1069"/>
      <c r="I86" s="1069"/>
      <c r="J86" s="1069"/>
      <c r="K86" s="812">
        <f>+Datos!D152</f>
        <v>0</v>
      </c>
      <c r="L86" s="812"/>
      <c r="M86" s="812"/>
      <c r="N86" s="812"/>
      <c r="O86" s="812"/>
      <c r="P86" s="812"/>
      <c r="Q86" s="812"/>
      <c r="R86" s="812"/>
      <c r="S86" s="812"/>
      <c r="T86" s="812"/>
      <c r="U86" s="812"/>
      <c r="V86" s="812"/>
      <c r="W86" s="812"/>
      <c r="X86" s="812"/>
      <c r="Y86" s="812"/>
      <c r="Z86" s="812"/>
      <c r="AA86" s="1065">
        <f>+Datos!E152</f>
        <v>0</v>
      </c>
      <c r="AB86" s="1066"/>
      <c r="AC86" s="1066"/>
      <c r="AD86" s="1066"/>
      <c r="AE86" s="1067"/>
      <c r="AF86" s="1065">
        <f>+Datos!F152</f>
        <v>0</v>
      </c>
      <c r="AG86" s="1066"/>
      <c r="AH86" s="1066"/>
      <c r="AI86" s="1066"/>
      <c r="AJ86" s="1067"/>
      <c r="AK86" s="58"/>
    </row>
    <row r="87" spans="1:37" ht="16.5" customHeight="1" x14ac:dyDescent="0.2">
      <c r="A87" s="354"/>
      <c r="B87" s="354"/>
      <c r="C87" s="354"/>
      <c r="D87" s="354"/>
      <c r="E87" s="354"/>
      <c r="F87" s="164"/>
      <c r="G87" s="164"/>
      <c r="H87" s="164"/>
      <c r="I87" s="164"/>
      <c r="J87" s="164"/>
      <c r="K87" s="73"/>
      <c r="L87" s="73"/>
      <c r="M87" s="73"/>
      <c r="N87" s="73"/>
      <c r="O87" s="73"/>
      <c r="P87" s="73"/>
      <c r="Q87" s="73"/>
      <c r="R87" s="73"/>
      <c r="S87" s="73"/>
      <c r="T87" s="73"/>
      <c r="U87" s="73"/>
      <c r="V87" s="73"/>
      <c r="W87" s="73"/>
      <c r="X87" s="73"/>
      <c r="Y87" s="73"/>
      <c r="Z87" s="73"/>
      <c r="AA87" s="1065" t="s">
        <v>547</v>
      </c>
      <c r="AB87" s="1066"/>
      <c r="AC87" s="1066"/>
      <c r="AD87" s="1066"/>
      <c r="AE87" s="1067"/>
      <c r="AF87" s="1065">
        <f>+Datos!F141</f>
        <v>564000</v>
      </c>
      <c r="AG87" s="1066"/>
      <c r="AH87" s="1066"/>
      <c r="AI87" s="1066"/>
      <c r="AJ87" s="1067"/>
      <c r="AK87" s="58"/>
    </row>
    <row r="88" spans="1:37" ht="16.5" customHeight="1" x14ac:dyDescent="0.2">
      <c r="A88" s="354"/>
      <c r="B88" s="354"/>
      <c r="C88" s="354"/>
      <c r="D88" s="354"/>
      <c r="E88" s="354"/>
      <c r="F88" s="164"/>
      <c r="G88" s="164"/>
      <c r="H88" s="164"/>
      <c r="I88" s="164"/>
      <c r="J88" s="164"/>
      <c r="K88" s="73"/>
      <c r="L88" s="73"/>
      <c r="M88" s="73"/>
      <c r="N88" s="73"/>
      <c r="O88" s="73"/>
      <c r="P88" s="73"/>
      <c r="Q88" s="73"/>
      <c r="R88" s="73"/>
      <c r="S88" s="73"/>
      <c r="T88" s="73"/>
      <c r="U88" s="73"/>
      <c r="V88" s="73"/>
      <c r="W88" s="73"/>
      <c r="X88" s="73"/>
      <c r="Y88" s="73"/>
      <c r="Z88" s="73"/>
      <c r="AA88" s="1065" t="s">
        <v>548</v>
      </c>
      <c r="AB88" s="1066"/>
      <c r="AC88" s="1066"/>
      <c r="AD88" s="1066"/>
      <c r="AE88" s="1067"/>
      <c r="AF88" s="1065">
        <f>+Datos!F154</f>
        <v>0</v>
      </c>
      <c r="AG88" s="1066"/>
      <c r="AH88" s="1066"/>
      <c r="AI88" s="1066"/>
      <c r="AJ88" s="1067"/>
      <c r="AK88" s="58"/>
    </row>
    <row r="89" spans="1:37" ht="16.5" customHeight="1" x14ac:dyDescent="0.2">
      <c r="A89" s="354"/>
      <c r="B89" s="354"/>
      <c r="C89" s="354"/>
      <c r="D89" s="354"/>
      <c r="E89" s="354"/>
      <c r="F89" s="164"/>
      <c r="G89" s="164"/>
      <c r="H89" s="164"/>
      <c r="I89" s="164"/>
      <c r="J89" s="164"/>
      <c r="K89" s="73"/>
      <c r="L89" s="73"/>
      <c r="M89" s="73"/>
      <c r="N89" s="73"/>
      <c r="O89" s="73"/>
      <c r="P89" s="73"/>
      <c r="Q89" s="73"/>
      <c r="R89" s="73"/>
      <c r="S89" s="73"/>
      <c r="T89" s="73"/>
      <c r="U89" s="73"/>
      <c r="V89" s="73"/>
      <c r="W89" s="73"/>
      <c r="X89" s="73"/>
      <c r="Y89" s="73"/>
      <c r="Z89" s="73"/>
      <c r="AA89" s="1065" t="s">
        <v>414</v>
      </c>
      <c r="AB89" s="1066"/>
      <c r="AC89" s="1066"/>
      <c r="AD89" s="1066"/>
      <c r="AE89" s="1067"/>
      <c r="AF89" s="1065">
        <f>+AF87+AF88</f>
        <v>564000</v>
      </c>
      <c r="AG89" s="1066"/>
      <c r="AH89" s="1066"/>
      <c r="AI89" s="1066"/>
      <c r="AJ89" s="1067"/>
      <c r="AK89" s="58"/>
    </row>
    <row r="90" spans="1:37" ht="11.25" customHeight="1" x14ac:dyDescent="0.2">
      <c r="A90" s="354"/>
      <c r="B90" s="354"/>
      <c r="C90" s="354"/>
      <c r="D90" s="354"/>
      <c r="E90" s="354"/>
      <c r="F90" s="62"/>
      <c r="G90" s="62"/>
      <c r="H90" s="62"/>
      <c r="I90" s="62"/>
      <c r="J90" s="62"/>
      <c r="K90" s="62"/>
      <c r="L90" s="62"/>
      <c r="M90" s="62"/>
      <c r="N90" s="62"/>
      <c r="O90" s="62"/>
      <c r="P90" s="62"/>
      <c r="Q90" s="62"/>
      <c r="R90" s="62"/>
      <c r="S90" s="62"/>
      <c r="T90" s="62"/>
      <c r="U90" s="62"/>
      <c r="V90" s="62"/>
      <c r="W90" s="62"/>
      <c r="X90" s="62"/>
      <c r="Y90" s="62"/>
      <c r="Z90" s="62"/>
      <c r="AA90" s="51"/>
      <c r="AB90" s="51"/>
      <c r="AC90" s="51"/>
      <c r="AD90" s="51"/>
      <c r="AE90" s="51"/>
      <c r="AF90" s="51"/>
      <c r="AG90" s="51"/>
      <c r="AH90" s="51"/>
      <c r="AI90" s="51"/>
      <c r="AJ90" s="51"/>
      <c r="AK90" s="58"/>
    </row>
    <row r="91" spans="1:37" x14ac:dyDescent="0.2">
      <c r="A91" s="352" t="s">
        <v>574</v>
      </c>
      <c r="B91" s="346"/>
      <c r="C91" s="346"/>
      <c r="D91" s="346"/>
      <c r="E91" s="346"/>
      <c r="F91" s="346"/>
      <c r="G91" s="346"/>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8"/>
    </row>
    <row r="92" spans="1:37" ht="69" customHeight="1" x14ac:dyDescent="0.2">
      <c r="A92" s="835" t="str">
        <f>+Datos!B17</f>
        <v>Este proceso contempla la contratación para la adquisición de implementos e insumos para la huerta escolar y los jardines internos de la institución y lombrices para proyecto de Monitoreo Ambiental,  el cual hace parte de la cátedras obligatorias dentro del currículo.  , como herramienta que ayude a mejorar la atención de las necesidades de salubridad, higiene y seguridad de nuestra comunidad educativa.  El proponente deberá contar con los medios necesarios para la prestación del objeto de este proceso contractual, bajo condiciones de seguridad, calidad y garantía del producto en las fechas indicadas. La entrega del producto se realizará en las instalaciones de la Institución Educativa, por parte del contratista quien asumirá toda la responsabilidad del proyecto a ejecutar y entregará a satisfacción al finalizar los insumos requeridos.</v>
      </c>
      <c r="B92" s="835"/>
      <c r="C92" s="835"/>
      <c r="D92" s="835"/>
      <c r="E92" s="835"/>
      <c r="F92" s="835"/>
      <c r="G92" s="835"/>
      <c r="H92" s="835"/>
      <c r="I92" s="835"/>
      <c r="J92" s="835"/>
      <c r="K92" s="835"/>
      <c r="L92" s="835"/>
      <c r="M92" s="835"/>
      <c r="N92" s="835"/>
      <c r="O92" s="835"/>
      <c r="P92" s="835"/>
      <c r="Q92" s="835"/>
      <c r="R92" s="835"/>
      <c r="S92" s="835"/>
      <c r="T92" s="835"/>
      <c r="U92" s="835"/>
      <c r="V92" s="835"/>
      <c r="W92" s="835"/>
      <c r="X92" s="835"/>
      <c r="Y92" s="835"/>
      <c r="Z92" s="835"/>
      <c r="AA92" s="835"/>
      <c r="AB92" s="835"/>
      <c r="AC92" s="835"/>
      <c r="AD92" s="835"/>
      <c r="AE92" s="835"/>
      <c r="AF92" s="835"/>
      <c r="AG92" s="835"/>
      <c r="AH92" s="835"/>
      <c r="AI92" s="835"/>
      <c r="AJ92" s="835"/>
      <c r="AK92" s="58"/>
    </row>
    <row r="93" spans="1:37" ht="50.25" customHeight="1" x14ac:dyDescent="0.2">
      <c r="A93" s="818" t="s">
        <v>575</v>
      </c>
      <c r="B93" s="818"/>
      <c r="C93" s="818"/>
      <c r="D93" s="818"/>
      <c r="E93" s="818"/>
      <c r="F93" s="818"/>
      <c r="G93" s="818"/>
      <c r="H93" s="818"/>
      <c r="I93" s="818"/>
      <c r="J93" s="818"/>
      <c r="K93" s="818"/>
      <c r="L93" s="818"/>
      <c r="M93" s="818"/>
      <c r="N93" s="818"/>
      <c r="O93" s="818"/>
      <c r="P93" s="818"/>
      <c r="Q93" s="818"/>
      <c r="R93" s="818"/>
      <c r="S93" s="818"/>
      <c r="T93" s="818"/>
      <c r="U93" s="818"/>
      <c r="V93" s="818"/>
      <c r="W93" s="818"/>
      <c r="X93" s="818"/>
      <c r="Y93" s="818"/>
      <c r="Z93" s="818"/>
      <c r="AA93" s="818"/>
      <c r="AB93" s="818"/>
      <c r="AC93" s="818"/>
      <c r="AD93" s="818"/>
      <c r="AE93" s="818"/>
      <c r="AF93" s="818"/>
      <c r="AG93" s="818"/>
      <c r="AH93" s="818"/>
      <c r="AI93" s="818"/>
      <c r="AJ93" s="818"/>
      <c r="AK93" s="58"/>
    </row>
    <row r="94" spans="1:37" ht="9" customHeight="1" x14ac:dyDescent="0.2">
      <c r="A94" s="59"/>
      <c r="B94" s="346"/>
      <c r="C94" s="346"/>
      <c r="D94" s="346"/>
      <c r="E94" s="346"/>
      <c r="F94" s="346"/>
      <c r="G94" s="346"/>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8"/>
    </row>
    <row r="95" spans="1:37" ht="38.25" customHeight="1" x14ac:dyDescent="0.2">
      <c r="A95" s="818" t="s">
        <v>576</v>
      </c>
      <c r="B95" s="818"/>
      <c r="C95" s="818"/>
      <c r="D95" s="818"/>
      <c r="E95" s="818"/>
      <c r="F95" s="818"/>
      <c r="G95" s="818"/>
      <c r="H95" s="818"/>
      <c r="I95" s="818"/>
      <c r="J95" s="818"/>
      <c r="K95" s="818"/>
      <c r="L95" s="818"/>
      <c r="M95" s="818"/>
      <c r="N95" s="818"/>
      <c r="O95" s="818"/>
      <c r="P95" s="818"/>
      <c r="Q95" s="818"/>
      <c r="R95" s="818"/>
      <c r="S95" s="818"/>
      <c r="T95" s="818"/>
      <c r="U95" s="818"/>
      <c r="V95" s="818"/>
      <c r="W95" s="818"/>
      <c r="X95" s="818"/>
      <c r="Y95" s="818"/>
      <c r="Z95" s="818"/>
      <c r="AA95" s="818"/>
      <c r="AB95" s="818"/>
      <c r="AC95" s="818"/>
      <c r="AD95" s="818"/>
      <c r="AE95" s="818"/>
      <c r="AF95" s="818"/>
      <c r="AG95" s="818"/>
      <c r="AH95" s="818"/>
      <c r="AI95" s="818"/>
      <c r="AJ95" s="818"/>
      <c r="AK95" s="58"/>
    </row>
    <row r="96" spans="1:37" ht="7.5" customHeight="1" x14ac:dyDescent="0.2">
      <c r="A96" s="352"/>
      <c r="B96" s="346"/>
      <c r="C96" s="346"/>
      <c r="D96" s="346"/>
      <c r="E96" s="346"/>
      <c r="F96" s="346"/>
      <c r="G96" s="346"/>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8"/>
    </row>
    <row r="97" spans="1:37" x14ac:dyDescent="0.2">
      <c r="A97" s="842" t="s">
        <v>553</v>
      </c>
      <c r="B97" s="842"/>
      <c r="C97" s="842"/>
      <c r="D97" s="842"/>
      <c r="E97" s="842"/>
      <c r="F97" s="842"/>
      <c r="G97" s="842"/>
      <c r="H97" s="842"/>
      <c r="I97" s="842"/>
      <c r="J97" s="842"/>
      <c r="K97" s="842"/>
      <c r="L97" s="842"/>
      <c r="M97" s="842"/>
      <c r="N97" s="842"/>
      <c r="O97" s="842"/>
      <c r="P97" s="842"/>
      <c r="Q97" s="842"/>
      <c r="R97" s="842"/>
      <c r="S97" s="842"/>
      <c r="T97" s="842"/>
      <c r="U97" s="842"/>
      <c r="V97" s="842"/>
      <c r="W97" s="842"/>
      <c r="X97" s="842"/>
      <c r="Y97" s="842"/>
      <c r="Z97" s="842"/>
      <c r="AA97" s="842"/>
      <c r="AB97" s="842"/>
      <c r="AC97" s="1068"/>
      <c r="AD97" s="842"/>
      <c r="AE97" s="842"/>
      <c r="AF97" s="842"/>
      <c r="AG97" s="842"/>
      <c r="AH97" s="842"/>
      <c r="AI97" s="842"/>
      <c r="AJ97" s="842"/>
      <c r="AK97" s="58"/>
    </row>
    <row r="98" spans="1:37" ht="15" customHeight="1" x14ac:dyDescent="0.2">
      <c r="A98" s="1052" t="str">
        <f>CONCATENATE("El valor total del presente contrato se estima en la suma ","$",Datos!$B$67," ",$H$18," los cuales cancelará la INSTITUCION EDUCATIVA al CONTRATISTA previa presentación "," correcta de la cuenta de cobro o la factura de venta y la certificación del cumplimiento de las obligaciones que haga el supervisor. La INSTITUCION EDUCATIVA deducirá de dicho valor los impuestos de Ley a que hubiere lugar.")</f>
        <v>El valor total del presente contrato se estima en la suma $604450  los cuales cancelará la INSTITUCION EDUCATIVA al CONTRATISTA previa presentación  correcta de la cuenta de cobro o la factura de venta y la certificación del cumplimiento de las obligaciones que haga el supervisor. La INSTITUCION EDUCATIVA deducirá de dicho valor los impuestos de Ley a que hubiere lugar.</v>
      </c>
      <c r="B98" s="1052"/>
      <c r="C98" s="1052"/>
      <c r="D98" s="1052"/>
      <c r="E98" s="1052"/>
      <c r="F98" s="1052"/>
      <c r="G98" s="1052"/>
      <c r="H98" s="1052"/>
      <c r="I98" s="1052"/>
      <c r="J98" s="1052"/>
      <c r="K98" s="1052"/>
      <c r="L98" s="1052"/>
      <c r="M98" s="1052"/>
      <c r="N98" s="1052"/>
      <c r="O98" s="1052"/>
      <c r="P98" s="1052"/>
      <c r="Q98" s="1052"/>
      <c r="R98" s="1052"/>
      <c r="S98" s="1052"/>
      <c r="T98" s="1052"/>
      <c r="U98" s="1052"/>
      <c r="V98" s="1052"/>
      <c r="W98" s="1052"/>
      <c r="X98" s="1052"/>
      <c r="Y98" s="1052"/>
      <c r="Z98" s="1052"/>
      <c r="AA98" s="1052"/>
      <c r="AB98" s="1052"/>
      <c r="AC98" s="1052"/>
      <c r="AD98" s="1052"/>
      <c r="AE98" s="1052"/>
      <c r="AF98" s="1052"/>
      <c r="AG98" s="1052"/>
      <c r="AH98" s="1052"/>
      <c r="AI98" s="1052"/>
      <c r="AJ98" s="1052"/>
      <c r="AK98" s="51"/>
    </row>
    <row r="99" spans="1:37" x14ac:dyDescent="0.2">
      <c r="A99" s="1052"/>
      <c r="B99" s="1052"/>
      <c r="C99" s="1052"/>
      <c r="D99" s="1052"/>
      <c r="E99" s="1052"/>
      <c r="F99" s="1052"/>
      <c r="G99" s="1052"/>
      <c r="H99" s="1052"/>
      <c r="I99" s="1052"/>
      <c r="J99" s="1052"/>
      <c r="K99" s="1052"/>
      <c r="L99" s="1052"/>
      <c r="M99" s="1052"/>
      <c r="N99" s="1052"/>
      <c r="O99" s="1052"/>
      <c r="P99" s="1052"/>
      <c r="Q99" s="1052"/>
      <c r="R99" s="1052"/>
      <c r="S99" s="1052"/>
      <c r="T99" s="1052"/>
      <c r="U99" s="1052"/>
      <c r="V99" s="1052"/>
      <c r="W99" s="1052"/>
      <c r="X99" s="1052"/>
      <c r="Y99" s="1052"/>
      <c r="Z99" s="1052"/>
      <c r="AA99" s="1052"/>
      <c r="AB99" s="1052"/>
      <c r="AC99" s="1052"/>
      <c r="AD99" s="1052"/>
      <c r="AE99" s="1052"/>
      <c r="AF99" s="1052"/>
      <c r="AG99" s="1052"/>
      <c r="AH99" s="1052"/>
      <c r="AI99" s="1052"/>
      <c r="AJ99" s="1052"/>
      <c r="AK99" s="58"/>
    </row>
    <row r="100" spans="1:37" ht="12" customHeight="1" x14ac:dyDescent="0.2">
      <c r="A100" s="1052"/>
      <c r="B100" s="1052"/>
      <c r="C100" s="1052"/>
      <c r="D100" s="1052"/>
      <c r="E100" s="1052"/>
      <c r="F100" s="1052"/>
      <c r="G100" s="1052"/>
      <c r="H100" s="1052"/>
      <c r="I100" s="1052"/>
      <c r="J100" s="1052"/>
      <c r="K100" s="1052"/>
      <c r="L100" s="1052"/>
      <c r="M100" s="1052"/>
      <c r="N100" s="1052"/>
      <c r="O100" s="1052"/>
      <c r="P100" s="1052"/>
      <c r="Q100" s="1052"/>
      <c r="R100" s="1052"/>
      <c r="S100" s="1052"/>
      <c r="T100" s="1052"/>
      <c r="U100" s="1052"/>
      <c r="V100" s="1052"/>
      <c r="W100" s="1052"/>
      <c r="X100" s="1052"/>
      <c r="Y100" s="1052"/>
      <c r="Z100" s="1052"/>
      <c r="AA100" s="1052"/>
      <c r="AB100" s="1052"/>
      <c r="AC100" s="1052"/>
      <c r="AD100" s="1052"/>
      <c r="AE100" s="1052"/>
      <c r="AF100" s="1052"/>
      <c r="AG100" s="1052"/>
      <c r="AH100" s="1052"/>
      <c r="AI100" s="1052"/>
      <c r="AJ100" s="1052"/>
      <c r="AK100" s="58"/>
    </row>
    <row r="101" spans="1:37" ht="2.25" hidden="1" customHeight="1" x14ac:dyDescent="0.2">
      <c r="A101" s="1052"/>
      <c r="B101" s="1052"/>
      <c r="C101" s="1052"/>
      <c r="D101" s="1052"/>
      <c r="E101" s="1052"/>
      <c r="F101" s="1052"/>
      <c r="G101" s="1052"/>
      <c r="H101" s="1052"/>
      <c r="I101" s="1052"/>
      <c r="J101" s="1052"/>
      <c r="K101" s="1052"/>
      <c r="L101" s="1052"/>
      <c r="M101" s="1052"/>
      <c r="N101" s="1052"/>
      <c r="O101" s="1052"/>
      <c r="P101" s="1052"/>
      <c r="Q101" s="1052"/>
      <c r="R101" s="1052"/>
      <c r="S101" s="1052"/>
      <c r="T101" s="1052"/>
      <c r="U101" s="1052"/>
      <c r="V101" s="1052"/>
      <c r="W101" s="1052"/>
      <c r="X101" s="1052"/>
      <c r="Y101" s="1052"/>
      <c r="Z101" s="1052"/>
      <c r="AA101" s="1052"/>
      <c r="AB101" s="1052"/>
      <c r="AC101" s="1052"/>
      <c r="AD101" s="1052"/>
      <c r="AE101" s="1052"/>
      <c r="AF101" s="1052"/>
      <c r="AG101" s="1052"/>
      <c r="AH101" s="1052"/>
      <c r="AI101" s="1052"/>
      <c r="AJ101" s="1052"/>
      <c r="AK101" s="58"/>
    </row>
    <row r="102" spans="1:37" hidden="1" x14ac:dyDescent="0.2">
      <c r="A102" s="367"/>
      <c r="B102" s="367"/>
      <c r="C102" s="367"/>
      <c r="D102" s="367"/>
      <c r="E102" s="367"/>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58"/>
    </row>
    <row r="103" spans="1:37" ht="8.25" customHeight="1" x14ac:dyDescent="0.2">
      <c r="A103" s="367"/>
      <c r="B103" s="367"/>
      <c r="C103" s="367"/>
      <c r="D103" s="367"/>
      <c r="E103" s="367"/>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58"/>
    </row>
    <row r="104" spans="1:37" x14ac:dyDescent="0.2">
      <c r="A104" s="842" t="s">
        <v>741</v>
      </c>
      <c r="B104" s="842"/>
      <c r="C104" s="842"/>
      <c r="D104" s="842"/>
      <c r="E104" s="842"/>
      <c r="F104" s="842"/>
      <c r="G104" s="842"/>
      <c r="H104" s="842"/>
      <c r="I104" s="842"/>
      <c r="J104" s="842"/>
      <c r="K104" s="842"/>
      <c r="L104" s="842"/>
      <c r="M104" s="842"/>
      <c r="N104" s="842"/>
      <c r="O104" s="842"/>
      <c r="P104" s="842"/>
      <c r="Q104" s="842"/>
      <c r="R104" s="842"/>
      <c r="S104" s="842"/>
      <c r="T104" s="842"/>
      <c r="U104" s="842"/>
      <c r="V104" s="842"/>
      <c r="W104" s="842"/>
      <c r="X104" s="842"/>
      <c r="Y104" s="842"/>
      <c r="Z104" s="842"/>
      <c r="AA104" s="842"/>
      <c r="AB104" s="842"/>
      <c r="AC104" s="367"/>
      <c r="AD104" s="367"/>
      <c r="AE104" s="367"/>
      <c r="AF104" s="367"/>
      <c r="AG104" s="367"/>
      <c r="AH104" s="367"/>
      <c r="AI104" s="367"/>
      <c r="AJ104" s="367"/>
      <c r="AK104" s="58"/>
    </row>
    <row r="105" spans="1:37" x14ac:dyDescent="0.2">
      <c r="A105" s="1051" t="str">
        <f>CONCATENATE("El término de duración del presente contrato, contados a partir de la suscripción del Contrato, entre La INSTITUCION EDUCATIVA, a través del  Rector y EL CONTRATISTA. se estima en ",$F$17,", no obstante si el objeto contractual se desarrolla antes del plazo señalado, ","habrá lugar a certificar por parte del Rector, la terminación del contrato por cumplimiento del objeto contractual.")</f>
        <v>El término de duración del presente contrato, contados a partir de la suscripción del Contrato, entre La INSTITUCION EDUCATIVA, a través del  Rector y EL CONTRATISTA. se estima en 25 dìas, no obstante si el objeto contractual se desarrolla antes del plazo señalado, habrá lugar a certificar por parte del Rector, la terminación del contrato por cumplimiento del objeto contractual.</v>
      </c>
      <c r="B105" s="1051"/>
      <c r="C105" s="1051"/>
      <c r="D105" s="1051"/>
      <c r="E105" s="1051"/>
      <c r="F105" s="1051"/>
      <c r="G105" s="1051"/>
      <c r="H105" s="1051"/>
      <c r="I105" s="1051"/>
      <c r="J105" s="1051"/>
      <c r="K105" s="1051"/>
      <c r="L105" s="1051"/>
      <c r="M105" s="1051"/>
      <c r="N105" s="1051"/>
      <c r="O105" s="1051"/>
      <c r="P105" s="1051"/>
      <c r="Q105" s="1051"/>
      <c r="R105" s="1051"/>
      <c r="S105" s="1051"/>
      <c r="T105" s="1051"/>
      <c r="U105" s="1051"/>
      <c r="V105" s="1051"/>
      <c r="W105" s="1051"/>
      <c r="X105" s="1051"/>
      <c r="Y105" s="1051"/>
      <c r="Z105" s="1051"/>
      <c r="AA105" s="1051"/>
      <c r="AB105" s="1051"/>
      <c r="AC105" s="1051"/>
      <c r="AD105" s="1051"/>
      <c r="AE105" s="1051"/>
      <c r="AF105" s="1051"/>
      <c r="AG105" s="1051"/>
      <c r="AH105" s="1051"/>
      <c r="AI105" s="1051"/>
      <c r="AJ105" s="1051"/>
      <c r="AK105" s="58"/>
    </row>
    <row r="106" spans="1:37" ht="12.75" customHeight="1" x14ac:dyDescent="0.2">
      <c r="A106" s="1051"/>
      <c r="B106" s="1051"/>
      <c r="C106" s="1051"/>
      <c r="D106" s="1051"/>
      <c r="E106" s="1051"/>
      <c r="F106" s="1051"/>
      <c r="G106" s="1051"/>
      <c r="H106" s="1051"/>
      <c r="I106" s="1051"/>
      <c r="J106" s="1051"/>
      <c r="K106" s="1051"/>
      <c r="L106" s="1051"/>
      <c r="M106" s="1051"/>
      <c r="N106" s="1051"/>
      <c r="O106" s="1051"/>
      <c r="P106" s="1051"/>
      <c r="Q106" s="1051"/>
      <c r="R106" s="1051"/>
      <c r="S106" s="1051"/>
      <c r="T106" s="1051"/>
      <c r="U106" s="1051"/>
      <c r="V106" s="1051"/>
      <c r="W106" s="1051"/>
      <c r="X106" s="1051"/>
      <c r="Y106" s="1051"/>
      <c r="Z106" s="1051"/>
      <c r="AA106" s="1051"/>
      <c r="AB106" s="1051"/>
      <c r="AC106" s="1051"/>
      <c r="AD106" s="1051"/>
      <c r="AE106" s="1051"/>
      <c r="AF106" s="1051"/>
      <c r="AG106" s="1051"/>
      <c r="AH106" s="1051"/>
      <c r="AI106" s="1051"/>
      <c r="AJ106" s="1051"/>
      <c r="AK106" s="58"/>
    </row>
    <row r="107" spans="1:37" x14ac:dyDescent="0.2">
      <c r="A107" s="1051"/>
      <c r="B107" s="1051"/>
      <c r="C107" s="1051"/>
      <c r="D107" s="1051"/>
      <c r="E107" s="1051"/>
      <c r="F107" s="1051"/>
      <c r="G107" s="1051"/>
      <c r="H107" s="1051"/>
      <c r="I107" s="1051"/>
      <c r="J107" s="1051"/>
      <c r="K107" s="1051"/>
      <c r="L107" s="1051"/>
      <c r="M107" s="1051"/>
      <c r="N107" s="1051"/>
      <c r="O107" s="1051"/>
      <c r="P107" s="1051"/>
      <c r="Q107" s="1051"/>
      <c r="R107" s="1051"/>
      <c r="S107" s="1051"/>
      <c r="T107" s="1051"/>
      <c r="U107" s="1051"/>
      <c r="V107" s="1051"/>
      <c r="W107" s="1051"/>
      <c r="X107" s="1051"/>
      <c r="Y107" s="1051"/>
      <c r="Z107" s="1051"/>
      <c r="AA107" s="1051"/>
      <c r="AB107" s="1051"/>
      <c r="AC107" s="1051"/>
      <c r="AD107" s="1051"/>
      <c r="AE107" s="1051"/>
      <c r="AF107" s="1051"/>
      <c r="AG107" s="1051"/>
      <c r="AH107" s="1051"/>
      <c r="AI107" s="1051"/>
      <c r="AJ107" s="1051"/>
      <c r="AK107" s="58"/>
    </row>
    <row r="108" spans="1:37" ht="24.75" customHeight="1" x14ac:dyDescent="0.2">
      <c r="A108" s="835" t="s">
        <v>742</v>
      </c>
      <c r="B108" s="835"/>
      <c r="C108" s="835"/>
      <c r="D108" s="835"/>
      <c r="E108" s="835"/>
      <c r="F108" s="835"/>
      <c r="G108" s="835"/>
      <c r="H108" s="835"/>
      <c r="I108" s="835"/>
      <c r="J108" s="835"/>
      <c r="K108" s="835"/>
      <c r="L108" s="835"/>
      <c r="M108" s="835"/>
      <c r="N108" s="835"/>
      <c r="O108" s="835"/>
      <c r="P108" s="835"/>
      <c r="Q108" s="835"/>
      <c r="R108" s="835"/>
      <c r="S108" s="835"/>
      <c r="T108" s="835"/>
      <c r="U108" s="835"/>
      <c r="V108" s="835"/>
      <c r="W108" s="835"/>
      <c r="X108" s="835"/>
      <c r="Y108" s="835"/>
      <c r="Z108" s="835"/>
      <c r="AA108" s="835"/>
      <c r="AB108" s="835"/>
      <c r="AC108" s="835"/>
      <c r="AD108" s="835"/>
      <c r="AE108" s="835"/>
      <c r="AF108" s="835"/>
      <c r="AG108" s="835"/>
      <c r="AH108" s="835"/>
      <c r="AI108" s="835"/>
      <c r="AJ108" s="835"/>
      <c r="AK108" s="58"/>
    </row>
    <row r="109" spans="1:37" ht="6.75" customHeight="1" x14ac:dyDescent="0.2">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8"/>
    </row>
    <row r="110" spans="1:37" ht="38.25" customHeight="1" x14ac:dyDescent="0.2">
      <c r="A110" s="818" t="s">
        <v>555</v>
      </c>
      <c r="B110" s="818"/>
      <c r="C110" s="818"/>
      <c r="D110" s="818"/>
      <c r="E110" s="818"/>
      <c r="F110" s="818"/>
      <c r="G110" s="818"/>
      <c r="H110" s="818"/>
      <c r="I110" s="818"/>
      <c r="J110" s="818"/>
      <c r="K110" s="818"/>
      <c r="L110" s="818"/>
      <c r="M110" s="818"/>
      <c r="N110" s="818"/>
      <c r="O110" s="818"/>
      <c r="P110" s="818"/>
      <c r="Q110" s="818"/>
      <c r="R110" s="818"/>
      <c r="S110" s="818"/>
      <c r="T110" s="818"/>
      <c r="U110" s="818"/>
      <c r="V110" s="818"/>
      <c r="W110" s="818"/>
      <c r="X110" s="818"/>
      <c r="Y110" s="818"/>
      <c r="Z110" s="818"/>
      <c r="AA110" s="818"/>
      <c r="AB110" s="818"/>
      <c r="AC110" s="818"/>
      <c r="AD110" s="818"/>
      <c r="AE110" s="818"/>
      <c r="AF110" s="818"/>
      <c r="AG110" s="818"/>
      <c r="AH110" s="818"/>
      <c r="AI110" s="818"/>
      <c r="AJ110" s="818"/>
      <c r="AK110" s="58"/>
    </row>
    <row r="111" spans="1:37" ht="4.5" customHeight="1" x14ac:dyDescent="0.2">
      <c r="A111" s="352"/>
      <c r="B111" s="346"/>
      <c r="C111" s="346"/>
      <c r="D111" s="346"/>
      <c r="E111" s="346"/>
      <c r="F111" s="346"/>
      <c r="G111" s="346"/>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8"/>
    </row>
    <row r="112" spans="1:37" ht="39" customHeight="1" x14ac:dyDescent="0.2">
      <c r="A112" s="818" t="s">
        <v>556</v>
      </c>
      <c r="B112" s="818"/>
      <c r="C112" s="818"/>
      <c r="D112" s="818"/>
      <c r="E112" s="818"/>
      <c r="F112" s="818"/>
      <c r="G112" s="818"/>
      <c r="H112" s="818"/>
      <c r="I112" s="818"/>
      <c r="J112" s="818"/>
      <c r="K112" s="818"/>
      <c r="L112" s="818"/>
      <c r="M112" s="818"/>
      <c r="N112" s="818"/>
      <c r="O112" s="818"/>
      <c r="P112" s="818"/>
      <c r="Q112" s="818"/>
      <c r="R112" s="818"/>
      <c r="S112" s="818"/>
      <c r="T112" s="818"/>
      <c r="U112" s="818"/>
      <c r="V112" s="818"/>
      <c r="W112" s="818"/>
      <c r="X112" s="818"/>
      <c r="Y112" s="818"/>
      <c r="Z112" s="818"/>
      <c r="AA112" s="818"/>
      <c r="AB112" s="818"/>
      <c r="AC112" s="818"/>
      <c r="AD112" s="818"/>
      <c r="AE112" s="818"/>
      <c r="AF112" s="818"/>
      <c r="AG112" s="818"/>
      <c r="AH112" s="818"/>
      <c r="AI112" s="818"/>
      <c r="AJ112" s="818"/>
      <c r="AK112" s="58"/>
    </row>
    <row r="113" spans="1:37" ht="6.75" customHeight="1" x14ac:dyDescent="0.2">
      <c r="A113" s="346"/>
      <c r="B113" s="346"/>
      <c r="C113" s="346"/>
      <c r="D113" s="346"/>
      <c r="E113" s="346"/>
      <c r="F113" s="346"/>
      <c r="G113" s="346"/>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8"/>
    </row>
    <row r="114" spans="1:37" ht="51.75" customHeight="1" x14ac:dyDescent="0.2">
      <c r="A114" s="818" t="s">
        <v>557</v>
      </c>
      <c r="B114" s="818"/>
      <c r="C114" s="818"/>
      <c r="D114" s="818"/>
      <c r="E114" s="818"/>
      <c r="F114" s="818"/>
      <c r="G114" s="818"/>
      <c r="H114" s="818"/>
      <c r="I114" s="818"/>
      <c r="J114" s="818"/>
      <c r="K114" s="818"/>
      <c r="L114" s="818"/>
      <c r="M114" s="818"/>
      <c r="N114" s="818"/>
      <c r="O114" s="818"/>
      <c r="P114" s="818"/>
      <c r="Q114" s="818"/>
      <c r="R114" s="818"/>
      <c r="S114" s="818"/>
      <c r="T114" s="818"/>
      <c r="U114" s="818"/>
      <c r="V114" s="818"/>
      <c r="W114" s="818"/>
      <c r="X114" s="818"/>
      <c r="Y114" s="818"/>
      <c r="Z114" s="818"/>
      <c r="AA114" s="818"/>
      <c r="AB114" s="818"/>
      <c r="AC114" s="818"/>
      <c r="AD114" s="818"/>
      <c r="AE114" s="818"/>
      <c r="AF114" s="818"/>
      <c r="AG114" s="818"/>
      <c r="AH114" s="818"/>
      <c r="AI114" s="818"/>
      <c r="AJ114" s="818"/>
      <c r="AK114" s="58"/>
    </row>
    <row r="115" spans="1:37" ht="9" customHeight="1" x14ac:dyDescent="0.2">
      <c r="A115" s="352"/>
      <c r="B115" s="346"/>
      <c r="C115" s="346"/>
      <c r="D115" s="346"/>
      <c r="E115" s="346"/>
      <c r="F115" s="346"/>
      <c r="G115" s="346"/>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8"/>
    </row>
    <row r="116" spans="1:37" x14ac:dyDescent="0.2">
      <c r="A116" s="352" t="s">
        <v>577</v>
      </c>
      <c r="B116" s="346"/>
      <c r="C116" s="346"/>
      <c r="D116" s="346"/>
      <c r="E116" s="346"/>
      <c r="F116" s="346"/>
      <c r="G116" s="346"/>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8"/>
    </row>
    <row r="117" spans="1:37" x14ac:dyDescent="0.2">
      <c r="A117" s="346" t="s">
        <v>578</v>
      </c>
      <c r="B117" s="346"/>
      <c r="C117" s="346"/>
      <c r="D117" s="346"/>
      <c r="E117" s="346"/>
      <c r="F117" s="346"/>
      <c r="G117" s="346"/>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8"/>
    </row>
    <row r="118" spans="1:37" ht="25.5" customHeight="1" x14ac:dyDescent="0.2">
      <c r="A118" s="818" t="s">
        <v>559</v>
      </c>
      <c r="B118" s="818"/>
      <c r="C118" s="818"/>
      <c r="D118" s="818"/>
      <c r="E118" s="818"/>
      <c r="F118" s="818"/>
      <c r="G118" s="818"/>
      <c r="H118" s="818"/>
      <c r="I118" s="818"/>
      <c r="J118" s="818"/>
      <c r="K118" s="818"/>
      <c r="L118" s="818"/>
      <c r="M118" s="818"/>
      <c r="N118" s="818"/>
      <c r="O118" s="818"/>
      <c r="P118" s="818"/>
      <c r="Q118" s="818"/>
      <c r="R118" s="818"/>
      <c r="S118" s="818"/>
      <c r="T118" s="818"/>
      <c r="U118" s="818"/>
      <c r="V118" s="818"/>
      <c r="W118" s="818"/>
      <c r="X118" s="818"/>
      <c r="Y118" s="818"/>
      <c r="Z118" s="818"/>
      <c r="AA118" s="818"/>
      <c r="AB118" s="818"/>
      <c r="AC118" s="818"/>
      <c r="AD118" s="818"/>
      <c r="AE118" s="818"/>
      <c r="AF118" s="818"/>
      <c r="AG118" s="818"/>
      <c r="AH118" s="818"/>
      <c r="AI118" s="818"/>
      <c r="AJ118" s="818"/>
      <c r="AK118" s="58"/>
    </row>
    <row r="119" spans="1:37" ht="9" customHeight="1" x14ac:dyDescent="0.2">
      <c r="A119" s="352"/>
      <c r="B119" s="346"/>
      <c r="C119" s="346"/>
      <c r="D119" s="346"/>
      <c r="E119" s="346"/>
      <c r="F119" s="346"/>
      <c r="G119" s="346"/>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8"/>
    </row>
    <row r="120" spans="1:37" ht="25.5" customHeight="1" x14ac:dyDescent="0.2">
      <c r="A120" s="818" t="s">
        <v>560</v>
      </c>
      <c r="B120" s="818"/>
      <c r="C120" s="818"/>
      <c r="D120" s="818"/>
      <c r="E120" s="818"/>
      <c r="F120" s="818"/>
      <c r="G120" s="818"/>
      <c r="H120" s="818"/>
      <c r="I120" s="818"/>
      <c r="J120" s="818"/>
      <c r="K120" s="818"/>
      <c r="L120" s="818"/>
      <c r="M120" s="818"/>
      <c r="N120" s="818"/>
      <c r="O120" s="818"/>
      <c r="P120" s="818"/>
      <c r="Q120" s="818"/>
      <c r="R120" s="818"/>
      <c r="S120" s="818"/>
      <c r="T120" s="818"/>
      <c r="U120" s="818"/>
      <c r="V120" s="818"/>
      <c r="W120" s="818"/>
      <c r="X120" s="818"/>
      <c r="Y120" s="818"/>
      <c r="Z120" s="818"/>
      <c r="AA120" s="818"/>
      <c r="AB120" s="818"/>
      <c r="AC120" s="818"/>
      <c r="AD120" s="818"/>
      <c r="AE120" s="818"/>
      <c r="AF120" s="818"/>
      <c r="AG120" s="818"/>
      <c r="AH120" s="818"/>
      <c r="AI120" s="818"/>
      <c r="AJ120" s="818"/>
      <c r="AK120" s="58"/>
    </row>
    <row r="121" spans="1:37" ht="6.75" customHeight="1" x14ac:dyDescent="0.2">
      <c r="A121" s="346"/>
      <c r="B121" s="346"/>
      <c r="C121" s="346"/>
      <c r="D121" s="346"/>
      <c r="E121" s="346"/>
      <c r="F121" s="346"/>
      <c r="G121" s="346"/>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8"/>
    </row>
    <row r="122" spans="1:37" ht="51" customHeight="1" x14ac:dyDescent="0.2">
      <c r="A122" s="818" t="s">
        <v>561</v>
      </c>
      <c r="B122" s="818"/>
      <c r="C122" s="818"/>
      <c r="D122" s="818"/>
      <c r="E122" s="818"/>
      <c r="F122" s="818"/>
      <c r="G122" s="818"/>
      <c r="H122" s="818"/>
      <c r="I122" s="818"/>
      <c r="J122" s="818"/>
      <c r="K122" s="818"/>
      <c r="L122" s="818"/>
      <c r="M122" s="818"/>
      <c r="N122" s="818"/>
      <c r="O122" s="818"/>
      <c r="P122" s="818"/>
      <c r="Q122" s="818"/>
      <c r="R122" s="818"/>
      <c r="S122" s="818"/>
      <c r="T122" s="818"/>
      <c r="U122" s="818"/>
      <c r="V122" s="818"/>
      <c r="W122" s="818"/>
      <c r="X122" s="818"/>
      <c r="Y122" s="818"/>
      <c r="Z122" s="818"/>
      <c r="AA122" s="818"/>
      <c r="AB122" s="818"/>
      <c r="AC122" s="818"/>
      <c r="AD122" s="818"/>
      <c r="AE122" s="818"/>
      <c r="AF122" s="818"/>
      <c r="AG122" s="818"/>
      <c r="AH122" s="818"/>
      <c r="AI122" s="818"/>
      <c r="AJ122" s="818"/>
      <c r="AK122" s="58"/>
    </row>
    <row r="123" spans="1:37" ht="8.25" customHeight="1" x14ac:dyDescent="0.2">
      <c r="A123" s="346"/>
      <c r="B123" s="346"/>
      <c r="C123" s="346"/>
      <c r="D123" s="346"/>
      <c r="E123" s="346"/>
      <c r="F123" s="346"/>
      <c r="G123" s="346"/>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8"/>
    </row>
    <row r="124" spans="1:37" ht="25.5" customHeight="1" x14ac:dyDescent="0.2">
      <c r="A124" s="818" t="s">
        <v>562</v>
      </c>
      <c r="B124" s="818"/>
      <c r="C124" s="818"/>
      <c r="D124" s="818"/>
      <c r="E124" s="818"/>
      <c r="F124" s="818"/>
      <c r="G124" s="818"/>
      <c r="H124" s="818"/>
      <c r="I124" s="818"/>
      <c r="J124" s="818"/>
      <c r="K124" s="818"/>
      <c r="L124" s="818"/>
      <c r="M124" s="818"/>
      <c r="N124" s="818"/>
      <c r="O124" s="818"/>
      <c r="P124" s="818"/>
      <c r="Q124" s="818"/>
      <c r="R124" s="818"/>
      <c r="S124" s="818"/>
      <c r="T124" s="818"/>
      <c r="U124" s="818"/>
      <c r="V124" s="818"/>
      <c r="W124" s="818"/>
      <c r="X124" s="818"/>
      <c r="Y124" s="818"/>
      <c r="Z124" s="818"/>
      <c r="AA124" s="818"/>
      <c r="AB124" s="818"/>
      <c r="AC124" s="818"/>
      <c r="AD124" s="818"/>
      <c r="AE124" s="818"/>
      <c r="AF124" s="818"/>
      <c r="AG124" s="818"/>
      <c r="AH124" s="818"/>
      <c r="AI124" s="818"/>
      <c r="AJ124" s="818"/>
      <c r="AK124" s="58"/>
    </row>
    <row r="125" spans="1:37" ht="6" customHeight="1" x14ac:dyDescent="0.2">
      <c r="A125" s="352"/>
      <c r="B125" s="346"/>
      <c r="C125" s="346"/>
      <c r="D125" s="346"/>
      <c r="E125" s="346"/>
      <c r="F125" s="346"/>
      <c r="G125" s="346"/>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8"/>
    </row>
    <row r="126" spans="1:37" x14ac:dyDescent="0.2">
      <c r="A126" s="842" t="s">
        <v>563</v>
      </c>
      <c r="B126" s="842"/>
      <c r="C126" s="842"/>
      <c r="D126" s="842"/>
      <c r="E126" s="842"/>
      <c r="F126" s="842"/>
      <c r="G126" s="842"/>
      <c r="H126" s="842"/>
      <c r="I126" s="842"/>
      <c r="J126" s="842"/>
      <c r="K126" s="842"/>
      <c r="L126" s="842"/>
      <c r="M126" s="842"/>
      <c r="N126" s="842"/>
      <c r="O126" s="842"/>
      <c r="P126" s="842"/>
      <c r="Q126" s="842"/>
      <c r="R126" s="842"/>
      <c r="S126" s="842"/>
      <c r="T126" s="842"/>
      <c r="U126" s="842"/>
      <c r="V126" s="842"/>
      <c r="W126" s="842"/>
      <c r="X126" s="842"/>
      <c r="Y126" s="842"/>
      <c r="Z126" s="842"/>
      <c r="AA126" s="842"/>
      <c r="AB126" s="842"/>
      <c r="AC126" s="842"/>
      <c r="AD126" s="842"/>
      <c r="AE126" s="842"/>
      <c r="AF126" s="842"/>
      <c r="AG126" s="842"/>
      <c r="AH126" s="842"/>
      <c r="AI126" s="842"/>
      <c r="AJ126" s="842"/>
      <c r="AK126" s="58"/>
    </row>
    <row r="127" spans="1:37" ht="7.5" customHeight="1" x14ac:dyDescent="0.2">
      <c r="A127" s="352"/>
      <c r="B127" s="346"/>
      <c r="C127" s="346"/>
      <c r="D127" s="346"/>
      <c r="E127" s="346"/>
      <c r="F127" s="346"/>
      <c r="G127" s="346"/>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8"/>
    </row>
    <row r="128" spans="1:37" ht="24.75" customHeight="1" x14ac:dyDescent="0.2">
      <c r="A128" s="818" t="s">
        <v>564</v>
      </c>
      <c r="B128" s="818"/>
      <c r="C128" s="818"/>
      <c r="D128" s="818"/>
      <c r="E128" s="818"/>
      <c r="F128" s="818"/>
      <c r="G128" s="818"/>
      <c r="H128" s="818"/>
      <c r="I128" s="818"/>
      <c r="J128" s="818"/>
      <c r="K128" s="818"/>
      <c r="L128" s="818"/>
      <c r="M128" s="818"/>
      <c r="N128" s="818"/>
      <c r="O128" s="818"/>
      <c r="P128" s="818"/>
      <c r="Q128" s="818"/>
      <c r="R128" s="818"/>
      <c r="S128" s="818"/>
      <c r="T128" s="818"/>
      <c r="U128" s="818"/>
      <c r="V128" s="818"/>
      <c r="W128" s="818"/>
      <c r="X128" s="818"/>
      <c r="Y128" s="818"/>
      <c r="Z128" s="818"/>
      <c r="AA128" s="818"/>
      <c r="AB128" s="818"/>
      <c r="AC128" s="818"/>
      <c r="AD128" s="818"/>
      <c r="AE128" s="818"/>
      <c r="AF128" s="818"/>
      <c r="AG128" s="818"/>
      <c r="AH128" s="818"/>
      <c r="AI128" s="818"/>
      <c r="AJ128" s="818"/>
      <c r="AK128" s="58"/>
    </row>
    <row r="129" spans="1:37" ht="6" customHeight="1" x14ac:dyDescent="0.2">
      <c r="A129" s="352"/>
      <c r="B129" s="346"/>
      <c r="C129" s="346"/>
      <c r="D129" s="346"/>
      <c r="E129" s="346"/>
      <c r="F129" s="346"/>
      <c r="G129" s="346"/>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8"/>
    </row>
    <row r="130" spans="1:37" ht="24.75" customHeight="1" x14ac:dyDescent="0.2">
      <c r="A130" s="818" t="s">
        <v>565</v>
      </c>
      <c r="B130" s="818"/>
      <c r="C130" s="818"/>
      <c r="D130" s="818"/>
      <c r="E130" s="818"/>
      <c r="F130" s="818"/>
      <c r="G130" s="818"/>
      <c r="H130" s="818"/>
      <c r="I130" s="818"/>
      <c r="J130" s="818"/>
      <c r="K130" s="818"/>
      <c r="L130" s="818"/>
      <c r="M130" s="818"/>
      <c r="N130" s="818"/>
      <c r="O130" s="818"/>
      <c r="P130" s="818"/>
      <c r="Q130" s="818"/>
      <c r="R130" s="818"/>
      <c r="S130" s="818"/>
      <c r="T130" s="818"/>
      <c r="U130" s="818"/>
      <c r="V130" s="818"/>
      <c r="W130" s="818"/>
      <c r="X130" s="818"/>
      <c r="Y130" s="818"/>
      <c r="Z130" s="818"/>
      <c r="AA130" s="818"/>
      <c r="AB130" s="818"/>
      <c r="AC130" s="818"/>
      <c r="AD130" s="818"/>
      <c r="AE130" s="818"/>
      <c r="AF130" s="818"/>
      <c r="AG130" s="818"/>
      <c r="AH130" s="818"/>
      <c r="AI130" s="818"/>
      <c r="AJ130" s="818"/>
      <c r="AK130" s="58"/>
    </row>
    <row r="131" spans="1:37" ht="9.75" customHeight="1" x14ac:dyDescent="0.2">
      <c r="A131" s="348"/>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c r="AA131" s="348"/>
      <c r="AB131" s="348"/>
      <c r="AC131" s="348"/>
      <c r="AD131" s="348"/>
      <c r="AE131" s="348"/>
      <c r="AF131" s="348"/>
      <c r="AG131" s="348"/>
      <c r="AH131" s="348"/>
      <c r="AI131" s="348"/>
      <c r="AJ131" s="348"/>
      <c r="AK131" s="58"/>
    </row>
    <row r="132" spans="1:37" ht="62.25" customHeight="1" x14ac:dyDescent="0.2">
      <c r="A132" s="818" t="s">
        <v>695</v>
      </c>
      <c r="B132" s="818"/>
      <c r="C132" s="818"/>
      <c r="D132" s="818"/>
      <c r="E132" s="818"/>
      <c r="F132" s="818"/>
      <c r="G132" s="818"/>
      <c r="H132" s="818"/>
      <c r="I132" s="818"/>
      <c r="J132" s="818"/>
      <c r="K132" s="818"/>
      <c r="L132" s="818"/>
      <c r="M132" s="818"/>
      <c r="N132" s="818"/>
      <c r="O132" s="818"/>
      <c r="P132" s="818"/>
      <c r="Q132" s="818"/>
      <c r="R132" s="818"/>
      <c r="S132" s="818"/>
      <c r="T132" s="818"/>
      <c r="U132" s="818"/>
      <c r="V132" s="818"/>
      <c r="W132" s="818"/>
      <c r="X132" s="818"/>
      <c r="Y132" s="818"/>
      <c r="Z132" s="818"/>
      <c r="AA132" s="818"/>
      <c r="AB132" s="818"/>
      <c r="AC132" s="818"/>
      <c r="AD132" s="818"/>
      <c r="AE132" s="818"/>
      <c r="AF132" s="818"/>
      <c r="AG132" s="818"/>
      <c r="AH132" s="818"/>
      <c r="AI132" s="818"/>
      <c r="AJ132" s="818"/>
      <c r="AK132" s="58"/>
    </row>
    <row r="133" spans="1:37" ht="4.5" customHeight="1" x14ac:dyDescent="0.2">
      <c r="A133" s="348"/>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c r="AA133" s="348"/>
      <c r="AB133" s="348"/>
      <c r="AC133" s="348"/>
      <c r="AD133" s="348"/>
      <c r="AE133" s="348"/>
      <c r="AF133" s="348"/>
      <c r="AG133" s="348"/>
      <c r="AH133" s="348"/>
      <c r="AI133" s="348"/>
      <c r="AJ133" s="348"/>
      <c r="AK133" s="58"/>
    </row>
    <row r="134" spans="1:37" ht="37.5" customHeight="1" x14ac:dyDescent="0.2">
      <c r="A134" s="818" t="s">
        <v>632</v>
      </c>
      <c r="B134" s="818"/>
      <c r="C134" s="818"/>
      <c r="D134" s="818"/>
      <c r="E134" s="818"/>
      <c r="F134" s="818"/>
      <c r="G134" s="818"/>
      <c r="H134" s="818"/>
      <c r="I134" s="818"/>
      <c r="J134" s="818"/>
      <c r="K134" s="818"/>
      <c r="L134" s="818"/>
      <c r="M134" s="818"/>
      <c r="N134" s="818"/>
      <c r="O134" s="818"/>
      <c r="P134" s="818"/>
      <c r="Q134" s="818"/>
      <c r="R134" s="818"/>
      <c r="S134" s="818"/>
      <c r="T134" s="818"/>
      <c r="U134" s="818"/>
      <c r="V134" s="818"/>
      <c r="W134" s="818"/>
      <c r="X134" s="818"/>
      <c r="Y134" s="818"/>
      <c r="Z134" s="818"/>
      <c r="AA134" s="818"/>
      <c r="AB134" s="818"/>
      <c r="AC134" s="818"/>
      <c r="AD134" s="818"/>
      <c r="AE134" s="818"/>
      <c r="AF134" s="818"/>
      <c r="AG134" s="818"/>
      <c r="AH134" s="818"/>
      <c r="AI134" s="818"/>
      <c r="AJ134" s="818"/>
      <c r="AK134" s="58"/>
    </row>
    <row r="135" spans="1:37" ht="181.5" customHeight="1" x14ac:dyDescent="0.2">
      <c r="A135" s="809" t="str">
        <f>+'1. Estudios Previos'!A84:AJ84</f>
        <v>El servicio solicitado se asimila a un contrato de compraventa y suministros, por tanto, deberá cumplir con toda la normativa vigente para este tipo de contratos como lo establece el código de comercio y el estatuto tributario nacional u otras normas que le apliquen. Los suministros requeridos deberán tener especificado su condición frente al IVA, es decir, si son gravados, exentos o excluidos.
La Institución aplicara las deducciones que por normativa nacional y municipal se encuentran vigentes para este tipo de contratación, las cuales serán: 
- Para los Responsables de IVA se aplicaran retenciones del 2.5%  y RETEIVA del 15% en compras
- Para los No responsables de IVA se aplicaran retenciones del 2.5% y del 3.5% en compras dependiendo si es Declarante de Renta o no Declarante de renta, respectivamente.
- Para todos en caso de no estar exentos, se aplicara la TASA PRODEPORTE Y RECREACION en una tarifa del 1.3%, segun el acuerdo del Municipio de Medellìn Nº 018 de 2020 y la Resolucion Municipal Nº 202150011027 de 2021.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Igualmente, en caso de encontrarse obligado a facturar o realizarlo de forma voluntaria, el proveedor debera expedir factura electronica segun lo establecido en El Decreto 358 de 2020 y Resolucion 042 de 2020.</v>
      </c>
      <c r="B135" s="809"/>
      <c r="C135" s="809"/>
      <c r="D135" s="809"/>
      <c r="E135" s="809"/>
      <c r="F135" s="809"/>
      <c r="G135" s="809"/>
      <c r="H135" s="809"/>
      <c r="I135" s="809"/>
      <c r="J135" s="809"/>
      <c r="K135" s="809"/>
      <c r="L135" s="809"/>
      <c r="M135" s="809"/>
      <c r="N135" s="809"/>
      <c r="O135" s="809"/>
      <c r="P135" s="809"/>
      <c r="Q135" s="809"/>
      <c r="R135" s="809"/>
      <c r="S135" s="809"/>
      <c r="T135" s="809"/>
      <c r="U135" s="809"/>
      <c r="V135" s="809"/>
      <c r="W135" s="809"/>
      <c r="X135" s="809"/>
      <c r="Y135" s="809"/>
      <c r="Z135" s="809"/>
      <c r="AA135" s="809"/>
      <c r="AB135" s="809"/>
      <c r="AC135" s="809"/>
      <c r="AD135" s="809"/>
      <c r="AE135" s="809"/>
      <c r="AF135" s="809"/>
      <c r="AG135" s="809"/>
      <c r="AH135" s="809"/>
      <c r="AI135" s="809"/>
      <c r="AJ135" s="809"/>
      <c r="AK135" s="58"/>
    </row>
    <row r="136" spans="1:37" ht="7.5" hidden="1" customHeight="1" x14ac:dyDescent="0.2">
      <c r="A136" s="351"/>
      <c r="B136" s="351"/>
      <c r="C136" s="351"/>
      <c r="D136" s="351"/>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351"/>
      <c r="AD136" s="351"/>
      <c r="AE136" s="351"/>
      <c r="AF136" s="351"/>
      <c r="AG136" s="351"/>
      <c r="AH136" s="351"/>
      <c r="AI136" s="351"/>
      <c r="AJ136" s="351"/>
      <c r="AK136" s="58"/>
    </row>
    <row r="137" spans="1:37" ht="12.75" customHeight="1" x14ac:dyDescent="0.2">
      <c r="A137" s="809" t="str">
        <f>CONCATENATE("De conformidad con lo que antecede, en ejercicio de las facultades de que son titulares cada uno de los firmantes, suscriben este Contrato en la ciudad de Medellín el ",Datos!$B$41,".")</f>
        <v>De conformidad con lo que antecede, en ejercicio de las facultades de que son titulares cada uno de los firmantes, suscriben este Contrato en la ciudad de Medellín el 6 de agosto 2024.</v>
      </c>
      <c r="B137" s="809"/>
      <c r="C137" s="809"/>
      <c r="D137" s="809"/>
      <c r="E137" s="809"/>
      <c r="F137" s="809"/>
      <c r="G137" s="809"/>
      <c r="H137" s="809"/>
      <c r="I137" s="809"/>
      <c r="J137" s="809"/>
      <c r="K137" s="809"/>
      <c r="L137" s="809"/>
      <c r="M137" s="809"/>
      <c r="N137" s="809"/>
      <c r="O137" s="809"/>
      <c r="P137" s="809"/>
      <c r="Q137" s="809"/>
      <c r="R137" s="809"/>
      <c r="S137" s="809"/>
      <c r="T137" s="809"/>
      <c r="U137" s="809"/>
      <c r="V137" s="809"/>
      <c r="W137" s="809"/>
      <c r="X137" s="809"/>
      <c r="Y137" s="809"/>
      <c r="Z137" s="809"/>
      <c r="AA137" s="809"/>
      <c r="AB137" s="809"/>
      <c r="AC137" s="809"/>
      <c r="AD137" s="809"/>
      <c r="AE137" s="809"/>
      <c r="AF137" s="809"/>
      <c r="AG137" s="809"/>
      <c r="AH137" s="809"/>
      <c r="AI137" s="809"/>
      <c r="AJ137" s="809"/>
      <c r="AK137" s="58"/>
    </row>
    <row r="138" spans="1:37" ht="15.75" customHeight="1" x14ac:dyDescent="0.2">
      <c r="A138" s="809"/>
      <c r="B138" s="809"/>
      <c r="C138" s="809"/>
      <c r="D138" s="809"/>
      <c r="E138" s="809"/>
      <c r="F138" s="809"/>
      <c r="G138" s="809"/>
      <c r="H138" s="809"/>
      <c r="I138" s="809"/>
      <c r="J138" s="809"/>
      <c r="K138" s="809"/>
      <c r="L138" s="809"/>
      <c r="M138" s="809"/>
      <c r="N138" s="809"/>
      <c r="O138" s="809"/>
      <c r="P138" s="809"/>
      <c r="Q138" s="809"/>
      <c r="R138" s="809"/>
      <c r="S138" s="809"/>
      <c r="T138" s="809"/>
      <c r="U138" s="809"/>
      <c r="V138" s="809"/>
      <c r="W138" s="809"/>
      <c r="X138" s="809"/>
      <c r="Y138" s="809"/>
      <c r="Z138" s="809"/>
      <c r="AA138" s="809"/>
      <c r="AB138" s="809"/>
      <c r="AC138" s="809"/>
      <c r="AD138" s="809"/>
      <c r="AE138" s="809"/>
      <c r="AF138" s="809"/>
      <c r="AG138" s="809"/>
      <c r="AH138" s="809"/>
      <c r="AI138" s="809"/>
      <c r="AJ138" s="809"/>
      <c r="AK138" s="58"/>
    </row>
    <row r="139" spans="1:37" x14ac:dyDescent="0.2">
      <c r="A139" s="346"/>
      <c r="B139" s="346"/>
      <c r="C139" s="346"/>
      <c r="D139" s="346"/>
      <c r="E139" s="346"/>
      <c r="F139" s="346"/>
      <c r="G139" s="346"/>
      <c r="H139" s="346"/>
      <c r="I139" s="346"/>
      <c r="J139" s="346"/>
      <c r="K139" s="346"/>
      <c r="L139" s="361"/>
      <c r="M139" s="361"/>
      <c r="N139" s="361"/>
      <c r="O139" s="361"/>
      <c r="P139" s="361"/>
      <c r="Q139" s="361"/>
      <c r="R139" s="361"/>
      <c r="S139" s="361"/>
      <c r="T139" s="361"/>
      <c r="U139" s="361"/>
      <c r="V139" s="361"/>
      <c r="W139" s="361"/>
      <c r="X139" s="350"/>
      <c r="Y139" s="350"/>
      <c r="Z139" s="350"/>
      <c r="AA139" s="350"/>
      <c r="AB139" s="350"/>
      <c r="AC139" s="350"/>
      <c r="AD139" s="350"/>
      <c r="AE139" s="350"/>
      <c r="AF139" s="350"/>
      <c r="AG139" s="350"/>
      <c r="AH139" s="350"/>
      <c r="AI139" s="350"/>
      <c r="AJ139" s="350"/>
      <c r="AK139" s="58"/>
    </row>
    <row r="140" spans="1:37" ht="45.75" customHeight="1" x14ac:dyDescent="0.2">
      <c r="A140" s="346"/>
      <c r="B140" s="346"/>
      <c r="C140" s="346"/>
      <c r="D140" s="346"/>
      <c r="E140" s="346"/>
      <c r="F140" s="346"/>
      <c r="G140" s="346"/>
      <c r="H140" s="51"/>
      <c r="I140" s="51"/>
      <c r="J140" s="51"/>
      <c r="K140" s="51"/>
      <c r="L140" s="51"/>
      <c r="M140" s="51"/>
      <c r="N140" s="51"/>
      <c r="O140" s="51"/>
      <c r="P140" s="51"/>
      <c r="Q140" s="51"/>
      <c r="R140" s="52"/>
      <c r="S140" s="52"/>
      <c r="T140" s="52"/>
      <c r="U140" s="52"/>
      <c r="V140" s="52"/>
      <c r="W140" s="52"/>
      <c r="X140" s="52"/>
      <c r="Y140" s="52"/>
      <c r="Z140" s="52"/>
      <c r="AA140" s="52"/>
      <c r="AB140" s="51"/>
      <c r="AC140" s="51"/>
      <c r="AD140" s="51"/>
      <c r="AE140" s="51"/>
      <c r="AF140" s="51"/>
      <c r="AG140" s="51"/>
      <c r="AH140" s="51"/>
      <c r="AI140" s="51"/>
      <c r="AJ140" s="51"/>
      <c r="AK140" s="58"/>
    </row>
    <row r="141" spans="1:37" x14ac:dyDescent="0.2">
      <c r="A141" s="817" t="str">
        <f>+Datos!B7</f>
        <v>ALICIA MARIA MARIN OCHOA</v>
      </c>
      <c r="B141" s="817"/>
      <c r="C141" s="817"/>
      <c r="D141" s="817"/>
      <c r="E141" s="817"/>
      <c r="F141" s="817"/>
      <c r="G141" s="817"/>
      <c r="H141" s="817"/>
      <c r="I141" s="817"/>
      <c r="J141" s="817"/>
      <c r="K141" s="817"/>
      <c r="L141" s="817"/>
      <c r="M141" s="51"/>
      <c r="N141" s="51"/>
      <c r="O141" s="51"/>
      <c r="P141" s="51"/>
      <c r="Q141" s="51"/>
      <c r="R141" s="817" t="str">
        <f>+Datos!E65</f>
        <v>JUAN CARLOS HURTADO JARAMILLO</v>
      </c>
      <c r="S141" s="817"/>
      <c r="T141" s="817"/>
      <c r="U141" s="817"/>
      <c r="V141" s="817"/>
      <c r="W141" s="817"/>
      <c r="X141" s="817"/>
      <c r="Y141" s="817"/>
      <c r="Z141" s="817"/>
      <c r="AA141" s="817"/>
      <c r="AB141" s="817"/>
      <c r="AC141" s="817"/>
      <c r="AD141" s="817"/>
      <c r="AE141" s="817"/>
      <c r="AF141" s="817"/>
      <c r="AG141" s="51"/>
      <c r="AH141" s="51"/>
      <c r="AI141" s="51"/>
      <c r="AJ141" s="51"/>
      <c r="AK141" s="58"/>
    </row>
    <row r="142" spans="1:37" x14ac:dyDescent="0.2">
      <c r="A142" s="57" t="str">
        <f>+Datos!A7</f>
        <v xml:space="preserve">Rector(a) </v>
      </c>
      <c r="B142" s="346"/>
      <c r="C142" s="346"/>
      <c r="D142" s="346"/>
      <c r="E142" s="346"/>
      <c r="F142" s="346"/>
      <c r="G142" s="346"/>
      <c r="H142" s="51"/>
      <c r="I142" s="51"/>
      <c r="J142" s="51"/>
      <c r="K142" s="51"/>
      <c r="L142" s="51"/>
      <c r="M142" s="51"/>
      <c r="N142" s="51"/>
      <c r="O142" s="51"/>
      <c r="P142" s="51"/>
      <c r="Q142" s="51"/>
      <c r="R142" s="24" t="s">
        <v>630</v>
      </c>
      <c r="S142" s="942">
        <f>+Datos!E66</f>
        <v>70565905</v>
      </c>
      <c r="T142" s="942"/>
      <c r="U142" s="942"/>
      <c r="V142" s="942"/>
      <c r="W142" s="397"/>
      <c r="X142" s="397"/>
      <c r="Y142" s="397"/>
      <c r="AC142" s="51"/>
      <c r="AD142" s="51"/>
      <c r="AE142" s="51"/>
      <c r="AF142" s="51"/>
      <c r="AG142" s="51"/>
      <c r="AH142" s="51"/>
      <c r="AI142" s="51"/>
      <c r="AJ142" s="51"/>
      <c r="AK142" s="58"/>
    </row>
    <row r="143" spans="1:37" x14ac:dyDescent="0.2">
      <c r="A143" s="334"/>
      <c r="B143" s="336"/>
      <c r="C143" s="336"/>
      <c r="D143" s="336"/>
      <c r="E143" s="336"/>
      <c r="F143" s="336"/>
      <c r="G143" s="336"/>
      <c r="R143" s="492" t="s">
        <v>629</v>
      </c>
      <c r="S143" s="51"/>
      <c r="T143" s="51"/>
      <c r="U143" s="51"/>
      <c r="V143" s="51"/>
    </row>
    <row r="144" spans="1:37" x14ac:dyDescent="0.2">
      <c r="A144" s="336"/>
      <c r="R144" s="50"/>
      <c r="S144" s="50"/>
      <c r="T144" s="50"/>
      <c r="U144" s="50"/>
      <c r="V144" s="50"/>
      <c r="W144" s="24"/>
      <c r="X144" s="24"/>
    </row>
    <row r="145" spans="1:23" x14ac:dyDescent="0.2">
      <c r="A145" s="336"/>
      <c r="R145" s="51"/>
      <c r="S145" s="1039"/>
      <c r="T145" s="1039"/>
      <c r="U145" s="1039"/>
      <c r="V145" s="1039"/>
      <c r="W145" s="1039"/>
    </row>
  </sheetData>
  <mergeCells count="325">
    <mergeCell ref="A92:AJ92"/>
    <mergeCell ref="K66:Z66"/>
    <mergeCell ref="S142:V142"/>
    <mergeCell ref="A141:L141"/>
    <mergeCell ref="C69:E69"/>
    <mergeCell ref="A69:B69"/>
    <mergeCell ref="A70:B70"/>
    <mergeCell ref="A75:B75"/>
    <mergeCell ref="A65:B65"/>
    <mergeCell ref="A110:AJ110"/>
    <mergeCell ref="A93:AJ93"/>
    <mergeCell ref="A95:AJ95"/>
    <mergeCell ref="F68:J68"/>
    <mergeCell ref="AA70:AE70"/>
    <mergeCell ref="AA65:AE65"/>
    <mergeCell ref="AA66:AE66"/>
    <mergeCell ref="AA67:AE67"/>
    <mergeCell ref="AA76:AE76"/>
    <mergeCell ref="R141:AF141"/>
    <mergeCell ref="K76:Z76"/>
    <mergeCell ref="K77:Z77"/>
    <mergeCell ref="K78:Z78"/>
    <mergeCell ref="A108:AJ108"/>
    <mergeCell ref="A68:B68"/>
    <mergeCell ref="AA77:AE77"/>
    <mergeCell ref="K56:Z56"/>
    <mergeCell ref="K57:Z57"/>
    <mergeCell ref="K58:Z58"/>
    <mergeCell ref="K59:Z59"/>
    <mergeCell ref="F55:J55"/>
    <mergeCell ref="AF44:AJ44"/>
    <mergeCell ref="K44:Z44"/>
    <mergeCell ref="K45:Z45"/>
    <mergeCell ref="K46:Z46"/>
    <mergeCell ref="K47:Z47"/>
    <mergeCell ref="K48:Z48"/>
    <mergeCell ref="K49:Z49"/>
    <mergeCell ref="K50:Z50"/>
    <mergeCell ref="AA50:AE50"/>
    <mergeCell ref="AF45:AJ45"/>
    <mergeCell ref="AA54:AE54"/>
    <mergeCell ref="AF54:AJ54"/>
    <mergeCell ref="F51:J51"/>
    <mergeCell ref="F52:J52"/>
    <mergeCell ref="K51:Z51"/>
    <mergeCell ref="K52:Z52"/>
    <mergeCell ref="AF64:AJ64"/>
    <mergeCell ref="AA56:AE56"/>
    <mergeCell ref="A36:AJ36"/>
    <mergeCell ref="A38:AJ38"/>
    <mergeCell ref="A39:AJ39"/>
    <mergeCell ref="A13:C13"/>
    <mergeCell ref="F13:AJ13"/>
    <mergeCell ref="A17:D17"/>
    <mergeCell ref="F22:K22"/>
    <mergeCell ref="A33:AJ33"/>
    <mergeCell ref="A32:AJ32"/>
    <mergeCell ref="A20:E20"/>
    <mergeCell ref="A19:E19"/>
    <mergeCell ref="A11:E11"/>
    <mergeCell ref="F11:AJ11"/>
    <mergeCell ref="F9:M9"/>
    <mergeCell ref="N9:AB9"/>
    <mergeCell ref="AC9:AD9"/>
    <mergeCell ref="AE9:AJ9"/>
    <mergeCell ref="F12:K12"/>
    <mergeCell ref="A34:AJ34"/>
    <mergeCell ref="A35:AJ35"/>
    <mergeCell ref="S145:W145"/>
    <mergeCell ref="A71:B71"/>
    <mergeCell ref="A72:B72"/>
    <mergeCell ref="A73:B73"/>
    <mergeCell ref="A74:B74"/>
    <mergeCell ref="C71:E71"/>
    <mergeCell ref="C72:E72"/>
    <mergeCell ref="C73:E73"/>
    <mergeCell ref="C74:E74"/>
    <mergeCell ref="A128:AJ128"/>
    <mergeCell ref="A130:AJ130"/>
    <mergeCell ref="F76:J76"/>
    <mergeCell ref="AF77:AJ77"/>
    <mergeCell ref="AF78:AJ78"/>
    <mergeCell ref="AA78:AE78"/>
    <mergeCell ref="A86:B86"/>
    <mergeCell ref="C79:E79"/>
    <mergeCell ref="C84:E84"/>
    <mergeCell ref="F79:J79"/>
    <mergeCell ref="C80:E80"/>
    <mergeCell ref="F80:J80"/>
    <mergeCell ref="C81:E81"/>
    <mergeCell ref="F81:J81"/>
    <mergeCell ref="F72:J72"/>
    <mergeCell ref="A56:B56"/>
    <mergeCell ref="A50:B50"/>
    <mergeCell ref="C50:E50"/>
    <mergeCell ref="A44:B44"/>
    <mergeCell ref="C42:E42"/>
    <mergeCell ref="A42:B42"/>
    <mergeCell ref="A45:B45"/>
    <mergeCell ref="C45:E45"/>
    <mergeCell ref="AA45:AE45"/>
    <mergeCell ref="C44:E44"/>
    <mergeCell ref="F42:J42"/>
    <mergeCell ref="K42:Z42"/>
    <mergeCell ref="AA42:AE42"/>
    <mergeCell ref="F45:J45"/>
    <mergeCell ref="AA44:AE44"/>
    <mergeCell ref="A46:B46"/>
    <mergeCell ref="C46:E46"/>
    <mergeCell ref="A49:B49"/>
    <mergeCell ref="A43:B43"/>
    <mergeCell ref="C43:E43"/>
    <mergeCell ref="F43:J43"/>
    <mergeCell ref="AA43:AE43"/>
    <mergeCell ref="F44:J44"/>
    <mergeCell ref="A48:B48"/>
    <mergeCell ref="AF42:AJ42"/>
    <mergeCell ref="C49:E49"/>
    <mergeCell ref="AA49:AE49"/>
    <mergeCell ref="AF49:AJ49"/>
    <mergeCell ref="A55:B55"/>
    <mergeCell ref="A51:B51"/>
    <mergeCell ref="C51:E51"/>
    <mergeCell ref="AA46:AE46"/>
    <mergeCell ref="AF46:AJ46"/>
    <mergeCell ref="A47:B47"/>
    <mergeCell ref="C47:E47"/>
    <mergeCell ref="AA47:AE47"/>
    <mergeCell ref="AF47:AJ47"/>
    <mergeCell ref="AF50:AJ50"/>
    <mergeCell ref="A53:B53"/>
    <mergeCell ref="C53:E53"/>
    <mergeCell ref="AA53:AE53"/>
    <mergeCell ref="AF53:AJ53"/>
    <mergeCell ref="A54:B54"/>
    <mergeCell ref="C54:E54"/>
    <mergeCell ref="AF43:AJ43"/>
    <mergeCell ref="C48:E48"/>
    <mergeCell ref="K55:Z55"/>
    <mergeCell ref="A52:B52"/>
    <mergeCell ref="A58:B58"/>
    <mergeCell ref="A59:B59"/>
    <mergeCell ref="A60:B60"/>
    <mergeCell ref="C62:E62"/>
    <mergeCell ref="C63:E63"/>
    <mergeCell ref="C64:E64"/>
    <mergeCell ref="C65:E65"/>
    <mergeCell ref="C57:E57"/>
    <mergeCell ref="C58:E58"/>
    <mergeCell ref="C59:E59"/>
    <mergeCell ref="A61:B61"/>
    <mergeCell ref="A57:B57"/>
    <mergeCell ref="F66:J66"/>
    <mergeCell ref="F67:J67"/>
    <mergeCell ref="AF65:AJ65"/>
    <mergeCell ref="AF66:AJ66"/>
    <mergeCell ref="AF67:AJ67"/>
    <mergeCell ref="K64:Z64"/>
    <mergeCell ref="F56:J56"/>
    <mergeCell ref="AF56:AJ56"/>
    <mergeCell ref="AF57:AJ57"/>
    <mergeCell ref="AF58:AJ58"/>
    <mergeCell ref="AF59:AJ59"/>
    <mergeCell ref="AF60:AJ60"/>
    <mergeCell ref="AF61:AJ61"/>
    <mergeCell ref="AA62:AE62"/>
    <mergeCell ref="AA63:AE63"/>
    <mergeCell ref="AA57:AE57"/>
    <mergeCell ref="AA58:AE58"/>
    <mergeCell ref="AA59:AE59"/>
    <mergeCell ref="AA60:AE60"/>
    <mergeCell ref="AA61:AE61"/>
    <mergeCell ref="AF62:AJ62"/>
    <mergeCell ref="AF63:AJ63"/>
    <mergeCell ref="K60:Z60"/>
    <mergeCell ref="K61:Z61"/>
    <mergeCell ref="AF48:AJ48"/>
    <mergeCell ref="AA51:AE51"/>
    <mergeCell ref="AF51:AJ51"/>
    <mergeCell ref="F60:J60"/>
    <mergeCell ref="F61:J61"/>
    <mergeCell ref="F62:J62"/>
    <mergeCell ref="F63:J63"/>
    <mergeCell ref="AA55:AE55"/>
    <mergeCell ref="AF55:AJ55"/>
    <mergeCell ref="F50:J50"/>
    <mergeCell ref="F53:J53"/>
    <mergeCell ref="F54:J54"/>
    <mergeCell ref="K53:Z53"/>
    <mergeCell ref="K54:Z54"/>
    <mergeCell ref="AA52:AE52"/>
    <mergeCell ref="AF52:AJ52"/>
    <mergeCell ref="AA48:AE48"/>
    <mergeCell ref="K62:Z62"/>
    <mergeCell ref="K63:Z63"/>
    <mergeCell ref="AF76:AJ76"/>
    <mergeCell ref="F69:J69"/>
    <mergeCell ref="AF68:AJ68"/>
    <mergeCell ref="AF69:AJ69"/>
    <mergeCell ref="AF70:AJ70"/>
    <mergeCell ref="AF75:AJ75"/>
    <mergeCell ref="AA75:AE75"/>
    <mergeCell ref="AA71:AE71"/>
    <mergeCell ref="AF71:AJ71"/>
    <mergeCell ref="AA72:AE72"/>
    <mergeCell ref="AF72:AJ72"/>
    <mergeCell ref="AA73:AE73"/>
    <mergeCell ref="AF73:AJ73"/>
    <mergeCell ref="AA74:AE74"/>
    <mergeCell ref="AF74:AJ74"/>
    <mergeCell ref="AA68:AE68"/>
    <mergeCell ref="AA69:AE69"/>
    <mergeCell ref="K75:Z75"/>
    <mergeCell ref="F75:J75"/>
    <mergeCell ref="K69:Z69"/>
    <mergeCell ref="K70:Z70"/>
    <mergeCell ref="F70:J70"/>
    <mergeCell ref="F71:J71"/>
    <mergeCell ref="K68:Z68"/>
    <mergeCell ref="C86:E86"/>
    <mergeCell ref="K85:Z85"/>
    <mergeCell ref="F46:J46"/>
    <mergeCell ref="F47:J47"/>
    <mergeCell ref="F48:J48"/>
    <mergeCell ref="F49:J49"/>
    <mergeCell ref="F57:J57"/>
    <mergeCell ref="F58:J58"/>
    <mergeCell ref="F59:J59"/>
    <mergeCell ref="C52:E52"/>
    <mergeCell ref="F73:J73"/>
    <mergeCell ref="F74:J74"/>
    <mergeCell ref="K71:Z71"/>
    <mergeCell ref="K72:Z72"/>
    <mergeCell ref="K73:Z73"/>
    <mergeCell ref="K74:Z74"/>
    <mergeCell ref="C55:E55"/>
    <mergeCell ref="F64:J64"/>
    <mergeCell ref="C56:E56"/>
    <mergeCell ref="K67:Z67"/>
    <mergeCell ref="F65:J65"/>
    <mergeCell ref="K65:Z65"/>
    <mergeCell ref="F78:J78"/>
    <mergeCell ref="F77:J77"/>
    <mergeCell ref="A85:B85"/>
    <mergeCell ref="A78:B78"/>
    <mergeCell ref="C78:E78"/>
    <mergeCell ref="C82:E82"/>
    <mergeCell ref="F82:J82"/>
    <mergeCell ref="C83:E83"/>
    <mergeCell ref="F83:J83"/>
    <mergeCell ref="F84:J84"/>
    <mergeCell ref="C85:E85"/>
    <mergeCell ref="F85:J85"/>
    <mergeCell ref="AF84:AJ84"/>
    <mergeCell ref="A76:B76"/>
    <mergeCell ref="C76:E76"/>
    <mergeCell ref="A77:B77"/>
    <mergeCell ref="C77:E77"/>
    <mergeCell ref="C70:E70"/>
    <mergeCell ref="C75:E75"/>
    <mergeCell ref="C60:E60"/>
    <mergeCell ref="C61:E61"/>
    <mergeCell ref="A62:B62"/>
    <mergeCell ref="A63:B63"/>
    <mergeCell ref="A64:B64"/>
    <mergeCell ref="C68:E68"/>
    <mergeCell ref="A66:B66"/>
    <mergeCell ref="A67:B67"/>
    <mergeCell ref="C66:E66"/>
    <mergeCell ref="C67:E67"/>
    <mergeCell ref="A79:B79"/>
    <mergeCell ref="A80:B80"/>
    <mergeCell ref="A81:B81"/>
    <mergeCell ref="A82:B82"/>
    <mergeCell ref="A83:B83"/>
    <mergeCell ref="A84:B84"/>
    <mergeCell ref="AA64:AE64"/>
    <mergeCell ref="A114:AJ114"/>
    <mergeCell ref="A118:AJ118"/>
    <mergeCell ref="A120:AJ120"/>
    <mergeCell ref="A122:AJ122"/>
    <mergeCell ref="A124:AJ124"/>
    <mergeCell ref="A112:AJ112"/>
    <mergeCell ref="F86:J86"/>
    <mergeCell ref="K79:Z79"/>
    <mergeCell ref="AA79:AE79"/>
    <mergeCell ref="AF79:AJ79"/>
    <mergeCell ref="K80:Z80"/>
    <mergeCell ref="AA80:AE80"/>
    <mergeCell ref="AF80:AJ80"/>
    <mergeCell ref="K81:Z81"/>
    <mergeCell ref="AA81:AE81"/>
    <mergeCell ref="AF81:AJ81"/>
    <mergeCell ref="K82:Z82"/>
    <mergeCell ref="AA82:AE82"/>
    <mergeCell ref="AF82:AJ82"/>
    <mergeCell ref="K83:Z83"/>
    <mergeCell ref="AA83:AE83"/>
    <mergeCell ref="AF83:AJ83"/>
    <mergeCell ref="K84:Z84"/>
    <mergeCell ref="AA84:AE84"/>
    <mergeCell ref="K43:Z43"/>
    <mergeCell ref="A7:AJ7"/>
    <mergeCell ref="A25:AJ31"/>
    <mergeCell ref="A98:AJ101"/>
    <mergeCell ref="A105:AJ107"/>
    <mergeCell ref="A104:AB104"/>
    <mergeCell ref="A137:AJ138"/>
    <mergeCell ref="A135:AJ135"/>
    <mergeCell ref="A132:AJ132"/>
    <mergeCell ref="A134:AJ134"/>
    <mergeCell ref="AA89:AE89"/>
    <mergeCell ref="AF89:AJ89"/>
    <mergeCell ref="AA85:AE85"/>
    <mergeCell ref="AF85:AJ85"/>
    <mergeCell ref="K86:Z86"/>
    <mergeCell ref="AA86:AE86"/>
    <mergeCell ref="AF86:AJ86"/>
    <mergeCell ref="AA87:AE87"/>
    <mergeCell ref="AF87:AJ87"/>
    <mergeCell ref="AA88:AE88"/>
    <mergeCell ref="AF88:AJ88"/>
    <mergeCell ref="A97:AB97"/>
    <mergeCell ref="AC97:AJ97"/>
    <mergeCell ref="A126:AJ126"/>
  </mergeCells>
  <printOptions horizontalCentered="1"/>
  <pageMargins left="0.62992125984251968" right="0.43307086614173229" top="1.4173228346456694" bottom="0.51181102362204722" header="0.31496062992125984" footer="0.51181102362204722"/>
  <pageSetup scale="84" fitToHeight="4"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C000"/>
    <pageSetUpPr fitToPage="1"/>
  </sheetPr>
  <dimension ref="A1:AJ80"/>
  <sheetViews>
    <sheetView zoomScaleNormal="100" workbookViewId="0">
      <selection activeCell="A66" sqref="A66"/>
    </sheetView>
  </sheetViews>
  <sheetFormatPr baseColWidth="10" defaultColWidth="11.42578125" defaultRowHeight="12.75" x14ac:dyDescent="0.2"/>
  <cols>
    <col min="1" max="1" width="2.85546875" style="41" customWidth="1"/>
    <col min="2" max="35" width="2.85546875" style="25" customWidth="1"/>
    <col min="36" max="36" width="2.85546875" style="3" customWidth="1"/>
    <col min="37" max="16384" width="11.42578125" style="3"/>
  </cols>
  <sheetData>
    <row r="1" spans="1:36" ht="10.5" customHeight="1" x14ac:dyDescent="0.2">
      <c r="A1" s="484"/>
    </row>
    <row r="2" spans="1:36" x14ac:dyDescent="0.2">
      <c r="A2" s="336"/>
    </row>
    <row r="3" spans="1:36" ht="15.75" x14ac:dyDescent="0.2">
      <c r="A3" s="1080" t="s">
        <v>613</v>
      </c>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row>
    <row r="4" spans="1:36" s="260" customFormat="1" ht="13.5" x14ac:dyDescent="0.25">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9"/>
    </row>
    <row r="5" spans="1:36" ht="16.5" customHeight="1" x14ac:dyDescent="0.2">
      <c r="A5" s="1081" t="str">
        <f>CONCATENATE("El Rector de la INSTITUCION EDUCATIVA ",Datos!B4)</f>
        <v>El Rector de la INSTITUCION EDUCATIVA INSTITUCIÓN EDUCATIVA SAN ROBERTO BELARMINO</v>
      </c>
      <c r="B5" s="1081"/>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J5" s="1081"/>
    </row>
    <row r="6" spans="1:36" s="260" customFormat="1" ht="13.5" x14ac:dyDescent="0.25">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9"/>
    </row>
    <row r="7" spans="1:36" ht="16.5" x14ac:dyDescent="0.2">
      <c r="A7" s="1081" t="s">
        <v>268</v>
      </c>
      <c r="B7" s="1081"/>
      <c r="C7" s="1081"/>
      <c r="D7" s="1081"/>
      <c r="E7" s="1081"/>
      <c r="F7" s="1081"/>
      <c r="G7" s="1081"/>
      <c r="H7" s="1081"/>
      <c r="I7" s="1081"/>
      <c r="J7" s="1081"/>
      <c r="K7" s="1081"/>
      <c r="L7" s="1081"/>
      <c r="M7" s="1081"/>
      <c r="N7" s="1081"/>
      <c r="O7" s="1081"/>
      <c r="P7" s="1081"/>
      <c r="Q7" s="1081"/>
      <c r="R7" s="1081"/>
      <c r="S7" s="1081"/>
      <c r="T7" s="1081"/>
      <c r="U7" s="1081"/>
      <c r="V7" s="1081"/>
      <c r="W7" s="1081"/>
      <c r="X7" s="1081"/>
      <c r="Y7" s="1081"/>
      <c r="Z7" s="1081"/>
      <c r="AA7" s="1081"/>
      <c r="AB7" s="1081"/>
      <c r="AC7" s="1081"/>
      <c r="AD7" s="1081"/>
      <c r="AE7" s="1081"/>
      <c r="AF7" s="1081"/>
      <c r="AG7" s="1081"/>
      <c r="AH7" s="1081"/>
      <c r="AI7" s="1081"/>
      <c r="AJ7" s="1081"/>
    </row>
    <row r="8" spans="1:36" s="260" customFormat="1" ht="13.5" x14ac:dyDescent="0.25">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9"/>
    </row>
    <row r="9" spans="1:36" ht="20.25" customHeight="1" x14ac:dyDescent="0.3">
      <c r="A9" s="258" t="s">
        <v>269</v>
      </c>
      <c r="B9" s="258"/>
      <c r="C9" s="258"/>
      <c r="D9" s="258"/>
      <c r="E9" s="258"/>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32"/>
    </row>
    <row r="10" spans="1:36" x14ac:dyDescent="0.2">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row>
    <row r="11" spans="1:36" ht="12.75" customHeight="1" x14ac:dyDescent="0.2">
      <c r="A11" s="1090" t="str">
        <f>Datos!$A$113</f>
        <v>ITEM</v>
      </c>
      <c r="B11" s="1091"/>
      <c r="C11" s="1082" t="str">
        <f>Datos!$B$113</f>
        <v>CANTIDAD</v>
      </c>
      <c r="D11" s="1083"/>
      <c r="E11" s="1084"/>
      <c r="F11" s="1082" t="str">
        <f>Datos!$C$113</f>
        <v>UNIDAD DE MEDIDA</v>
      </c>
      <c r="G11" s="1083"/>
      <c r="H11" s="1083"/>
      <c r="I11" s="1083"/>
      <c r="J11" s="1084"/>
      <c r="K11" s="1082" t="str">
        <f>Datos!$D$113</f>
        <v xml:space="preserve">DESCRIPCION </v>
      </c>
      <c r="L11" s="1083"/>
      <c r="M11" s="1083"/>
      <c r="N11" s="1083"/>
      <c r="O11" s="1083"/>
      <c r="P11" s="1083"/>
      <c r="Q11" s="1083"/>
      <c r="R11" s="1083"/>
      <c r="S11" s="1083"/>
      <c r="T11" s="1083"/>
      <c r="U11" s="1083"/>
      <c r="V11" s="1083"/>
      <c r="W11" s="1083"/>
      <c r="X11" s="1083"/>
      <c r="Y11" s="1083"/>
      <c r="Z11" s="1084"/>
      <c r="AA11" s="1082" t="str">
        <f>Datos!$E$113</f>
        <v>V/R UNI</v>
      </c>
      <c r="AB11" s="1083"/>
      <c r="AC11" s="1083"/>
      <c r="AD11" s="1083"/>
      <c r="AE11" s="1084"/>
      <c r="AF11" s="1082" t="str">
        <f>Datos!$F$113</f>
        <v>V/R TOTAL</v>
      </c>
      <c r="AG11" s="1083"/>
      <c r="AH11" s="1083"/>
      <c r="AI11" s="1083"/>
      <c r="AJ11" s="1084"/>
    </row>
    <row r="12" spans="1:36" ht="24.75" customHeight="1" x14ac:dyDescent="0.2">
      <c r="A12" s="804">
        <f>+Datos!A114</f>
        <v>1</v>
      </c>
      <c r="B12" s="805"/>
      <c r="C12" s="1085">
        <f>+Datos!B114</f>
        <v>2</v>
      </c>
      <c r="D12" s="872"/>
      <c r="E12" s="805"/>
      <c r="F12" s="804" t="str">
        <f>+Datos!C114</f>
        <v>BULTOS</v>
      </c>
      <c r="G12" s="872"/>
      <c r="H12" s="872"/>
      <c r="I12" s="872"/>
      <c r="J12" s="805"/>
      <c r="K12" s="1074" t="str">
        <f>+Datos!D114</f>
        <v>TIERRA ABONADA</v>
      </c>
      <c r="L12" s="1075"/>
      <c r="M12" s="1075"/>
      <c r="N12" s="1075"/>
      <c r="O12" s="1075"/>
      <c r="P12" s="1075"/>
      <c r="Q12" s="1075"/>
      <c r="R12" s="1075"/>
      <c r="S12" s="1075"/>
      <c r="T12" s="1075"/>
      <c r="U12" s="1075"/>
      <c r="V12" s="1075"/>
      <c r="W12" s="1075"/>
      <c r="X12" s="1075"/>
      <c r="Y12" s="1075"/>
      <c r="Z12" s="1076"/>
      <c r="AA12" s="1040">
        <f>+Datos!E114</f>
        <v>19000</v>
      </c>
      <c r="AB12" s="1041"/>
      <c r="AC12" s="1041"/>
      <c r="AD12" s="1041"/>
      <c r="AE12" s="1042"/>
      <c r="AF12" s="1040">
        <f>+Datos!F114</f>
        <v>38000</v>
      </c>
      <c r="AG12" s="1041"/>
      <c r="AH12" s="1041"/>
      <c r="AI12" s="1041"/>
      <c r="AJ12" s="1042"/>
    </row>
    <row r="13" spans="1:36" ht="24.75" customHeight="1" x14ac:dyDescent="0.2">
      <c r="A13" s="804">
        <f>+Datos!A115</f>
        <v>2</v>
      </c>
      <c r="B13" s="805"/>
      <c r="C13" s="1085">
        <f>+Datos!B115</f>
        <v>4</v>
      </c>
      <c r="D13" s="872"/>
      <c r="E13" s="805"/>
      <c r="F13" s="804" t="str">
        <f>+Datos!C115</f>
        <v>KILO</v>
      </c>
      <c r="G13" s="872"/>
      <c r="H13" s="872"/>
      <c r="I13" s="872"/>
      <c r="J13" s="805"/>
      <c r="K13" s="1074" t="str">
        <f>+Datos!D115</f>
        <v>HUMUS</v>
      </c>
      <c r="L13" s="1075"/>
      <c r="M13" s="1075"/>
      <c r="N13" s="1075"/>
      <c r="O13" s="1075"/>
      <c r="P13" s="1075"/>
      <c r="Q13" s="1075"/>
      <c r="R13" s="1075"/>
      <c r="S13" s="1075"/>
      <c r="T13" s="1075"/>
      <c r="U13" s="1075"/>
      <c r="V13" s="1075"/>
      <c r="W13" s="1075"/>
      <c r="X13" s="1075"/>
      <c r="Y13" s="1075"/>
      <c r="Z13" s="1076"/>
      <c r="AA13" s="1040">
        <f>+Datos!E115</f>
        <v>4000</v>
      </c>
      <c r="AB13" s="1041"/>
      <c r="AC13" s="1041"/>
      <c r="AD13" s="1041"/>
      <c r="AE13" s="1042"/>
      <c r="AF13" s="1040">
        <f>+Datos!F115</f>
        <v>16000</v>
      </c>
      <c r="AG13" s="1041"/>
      <c r="AH13" s="1041"/>
      <c r="AI13" s="1041"/>
      <c r="AJ13" s="1042"/>
    </row>
    <row r="14" spans="1:36" ht="24.75" customHeight="1" x14ac:dyDescent="0.2">
      <c r="A14" s="804">
        <f>+Datos!A116</f>
        <v>3</v>
      </c>
      <c r="B14" s="805"/>
      <c r="C14" s="1085">
        <f>+Datos!B116</f>
        <v>3</v>
      </c>
      <c r="D14" s="872"/>
      <c r="E14" s="805"/>
      <c r="F14" s="804" t="str">
        <f>+Datos!C116</f>
        <v>UNIDAD</v>
      </c>
      <c r="G14" s="872"/>
      <c r="H14" s="872"/>
      <c r="I14" s="872"/>
      <c r="J14" s="805"/>
      <c r="K14" s="1074" t="str">
        <f>+Datos!D116</f>
        <v>CAPACHO No. 40</v>
      </c>
      <c r="L14" s="1075"/>
      <c r="M14" s="1075"/>
      <c r="N14" s="1075"/>
      <c r="O14" s="1075"/>
      <c r="P14" s="1075"/>
      <c r="Q14" s="1075"/>
      <c r="R14" s="1075"/>
      <c r="S14" s="1075"/>
      <c r="T14" s="1075"/>
      <c r="U14" s="1075"/>
      <c r="V14" s="1075"/>
      <c r="W14" s="1075"/>
      <c r="X14" s="1075"/>
      <c r="Y14" s="1075"/>
      <c r="Z14" s="1076"/>
      <c r="AA14" s="1040">
        <f>+Datos!E116</f>
        <v>12000</v>
      </c>
      <c r="AB14" s="1041"/>
      <c r="AC14" s="1041"/>
      <c r="AD14" s="1041"/>
      <c r="AE14" s="1042"/>
      <c r="AF14" s="1040">
        <f>+Datos!F116</f>
        <v>36000</v>
      </c>
      <c r="AG14" s="1041"/>
      <c r="AH14" s="1041"/>
      <c r="AI14" s="1041"/>
      <c r="AJ14" s="1042"/>
    </row>
    <row r="15" spans="1:36" ht="24.75" customHeight="1" x14ac:dyDescent="0.2">
      <c r="A15" s="804">
        <f>+Datos!A117</f>
        <v>4</v>
      </c>
      <c r="B15" s="805"/>
      <c r="C15" s="1085">
        <f>+Datos!B117</f>
        <v>4</v>
      </c>
      <c r="D15" s="872"/>
      <c r="E15" s="805"/>
      <c r="F15" s="804" t="str">
        <f>+Datos!C117</f>
        <v>UNIDAD</v>
      </c>
      <c r="G15" s="872"/>
      <c r="H15" s="872"/>
      <c r="I15" s="872"/>
      <c r="J15" s="805"/>
      <c r="K15" s="1074" t="str">
        <f>+Datos!D117</f>
        <v>ROSAS</v>
      </c>
      <c r="L15" s="1075"/>
      <c r="M15" s="1075"/>
      <c r="N15" s="1075"/>
      <c r="O15" s="1075"/>
      <c r="P15" s="1075"/>
      <c r="Q15" s="1075"/>
      <c r="R15" s="1075"/>
      <c r="S15" s="1075"/>
      <c r="T15" s="1075"/>
      <c r="U15" s="1075"/>
      <c r="V15" s="1075"/>
      <c r="W15" s="1075"/>
      <c r="X15" s="1075"/>
      <c r="Y15" s="1075"/>
      <c r="Z15" s="1076"/>
      <c r="AA15" s="1040">
        <f>+Datos!E117</f>
        <v>12000</v>
      </c>
      <c r="AB15" s="1041"/>
      <c r="AC15" s="1041"/>
      <c r="AD15" s="1041"/>
      <c r="AE15" s="1042"/>
      <c r="AF15" s="1040">
        <f>+Datos!F117</f>
        <v>48000</v>
      </c>
      <c r="AG15" s="1041"/>
      <c r="AH15" s="1041"/>
      <c r="AI15" s="1041"/>
      <c r="AJ15" s="1042"/>
    </row>
    <row r="16" spans="1:36" ht="24.75" customHeight="1" x14ac:dyDescent="0.2">
      <c r="A16" s="804">
        <f>+Datos!A118</f>
        <v>5</v>
      </c>
      <c r="B16" s="805"/>
      <c r="C16" s="1085">
        <f>+Datos!B118</f>
        <v>1</v>
      </c>
      <c r="D16" s="872"/>
      <c r="E16" s="805"/>
      <c r="F16" s="804" t="str">
        <f>+Datos!C118</f>
        <v>KIT</v>
      </c>
      <c r="G16" s="872"/>
      <c r="H16" s="872"/>
      <c r="I16" s="872"/>
      <c r="J16" s="805"/>
      <c r="K16" s="1074" t="str">
        <f>+Datos!D118</f>
        <v>HERRAMIENTAS</v>
      </c>
      <c r="L16" s="1075"/>
      <c r="M16" s="1075"/>
      <c r="N16" s="1075"/>
      <c r="O16" s="1075"/>
      <c r="P16" s="1075"/>
      <c r="Q16" s="1075"/>
      <c r="R16" s="1075"/>
      <c r="S16" s="1075"/>
      <c r="T16" s="1075"/>
      <c r="U16" s="1075"/>
      <c r="V16" s="1075"/>
      <c r="W16" s="1075"/>
      <c r="X16" s="1075"/>
      <c r="Y16" s="1075"/>
      <c r="Z16" s="1076"/>
      <c r="AA16" s="1040">
        <f>+Datos!E118</f>
        <v>30000</v>
      </c>
      <c r="AB16" s="1041"/>
      <c r="AC16" s="1041"/>
      <c r="AD16" s="1041"/>
      <c r="AE16" s="1042"/>
      <c r="AF16" s="1040">
        <f>+Datos!F118</f>
        <v>30000</v>
      </c>
      <c r="AG16" s="1041"/>
      <c r="AH16" s="1041"/>
      <c r="AI16" s="1041"/>
      <c r="AJ16" s="1042"/>
    </row>
    <row r="17" spans="1:36" ht="24.75" customHeight="1" x14ac:dyDescent="0.2">
      <c r="A17" s="804">
        <f>+Datos!A119</f>
        <v>6</v>
      </c>
      <c r="B17" s="805"/>
      <c r="C17" s="1085">
        <f>+Datos!B119</f>
        <v>2</v>
      </c>
      <c r="D17" s="872"/>
      <c r="E17" s="805"/>
      <c r="F17" s="804" t="str">
        <f>+Datos!C119</f>
        <v>UNIDAD</v>
      </c>
      <c r="G17" s="872"/>
      <c r="H17" s="872"/>
      <c r="I17" s="872"/>
      <c r="J17" s="805"/>
      <c r="K17" s="1074" t="str">
        <f>+Datos!D119</f>
        <v>BAILARINA</v>
      </c>
      <c r="L17" s="1075"/>
      <c r="M17" s="1075"/>
      <c r="N17" s="1075"/>
      <c r="O17" s="1075"/>
      <c r="P17" s="1075"/>
      <c r="Q17" s="1075"/>
      <c r="R17" s="1075"/>
      <c r="S17" s="1075"/>
      <c r="T17" s="1075"/>
      <c r="U17" s="1075"/>
      <c r="V17" s="1075"/>
      <c r="W17" s="1075"/>
      <c r="X17" s="1075"/>
      <c r="Y17" s="1075"/>
      <c r="Z17" s="1076"/>
      <c r="AA17" s="1040">
        <f>+Datos!E119</f>
        <v>8000</v>
      </c>
      <c r="AB17" s="1041"/>
      <c r="AC17" s="1041"/>
      <c r="AD17" s="1041"/>
      <c r="AE17" s="1042"/>
      <c r="AF17" s="1040">
        <f>+Datos!F119</f>
        <v>16000</v>
      </c>
      <c r="AG17" s="1041"/>
      <c r="AH17" s="1041"/>
      <c r="AI17" s="1041"/>
      <c r="AJ17" s="1042"/>
    </row>
    <row r="18" spans="1:36" ht="24.75" customHeight="1" x14ac:dyDescent="0.2">
      <c r="A18" s="804">
        <f>+Datos!A120</f>
        <v>7</v>
      </c>
      <c r="B18" s="805"/>
      <c r="C18" s="1085">
        <f>+Datos!B120</f>
        <v>3</v>
      </c>
      <c r="D18" s="872"/>
      <c r="E18" s="805"/>
      <c r="F18" s="804" t="str">
        <f>+Datos!C120</f>
        <v>UNIDAD</v>
      </c>
      <c r="G18" s="872"/>
      <c r="H18" s="872"/>
      <c r="I18" s="872"/>
      <c r="J18" s="805"/>
      <c r="K18" s="1074" t="str">
        <f>+Datos!D120</f>
        <v>MATERA DE BARRO</v>
      </c>
      <c r="L18" s="1075"/>
      <c r="M18" s="1075"/>
      <c r="N18" s="1075"/>
      <c r="O18" s="1075"/>
      <c r="P18" s="1075"/>
      <c r="Q18" s="1075"/>
      <c r="R18" s="1075"/>
      <c r="S18" s="1075"/>
      <c r="T18" s="1075"/>
      <c r="U18" s="1075"/>
      <c r="V18" s="1075"/>
      <c r="W18" s="1075"/>
      <c r="X18" s="1075"/>
      <c r="Y18" s="1075"/>
      <c r="Z18" s="1076"/>
      <c r="AA18" s="1040">
        <f>+Datos!E120</f>
        <v>13000</v>
      </c>
      <c r="AB18" s="1041"/>
      <c r="AC18" s="1041"/>
      <c r="AD18" s="1041"/>
      <c r="AE18" s="1042"/>
      <c r="AF18" s="1040">
        <f>+Datos!F120</f>
        <v>39000</v>
      </c>
      <c r="AG18" s="1041"/>
      <c r="AH18" s="1041"/>
      <c r="AI18" s="1041"/>
      <c r="AJ18" s="1042"/>
    </row>
    <row r="19" spans="1:36" ht="24.75" customHeight="1" x14ac:dyDescent="0.2">
      <c r="A19" s="804">
        <f>+Datos!A121</f>
        <v>8</v>
      </c>
      <c r="B19" s="805"/>
      <c r="C19" s="1085">
        <f>+Datos!B121</f>
        <v>1</v>
      </c>
      <c r="D19" s="872"/>
      <c r="E19" s="805"/>
      <c r="F19" s="804" t="str">
        <f>+Datos!C121</f>
        <v>UNIDAD</v>
      </c>
      <c r="G19" s="872"/>
      <c r="H19" s="872"/>
      <c r="I19" s="872"/>
      <c r="J19" s="805"/>
      <c r="K19" s="1074" t="str">
        <f>+Datos!D121</f>
        <v>MATERA DE BARRO</v>
      </c>
      <c r="L19" s="1075"/>
      <c r="M19" s="1075"/>
      <c r="N19" s="1075"/>
      <c r="O19" s="1075"/>
      <c r="P19" s="1075"/>
      <c r="Q19" s="1075"/>
      <c r="R19" s="1075"/>
      <c r="S19" s="1075"/>
      <c r="T19" s="1075"/>
      <c r="U19" s="1075"/>
      <c r="V19" s="1075"/>
      <c r="W19" s="1075"/>
      <c r="X19" s="1075"/>
      <c r="Y19" s="1075"/>
      <c r="Z19" s="1076"/>
      <c r="AA19" s="1040">
        <f>+Datos!E121</f>
        <v>35000</v>
      </c>
      <c r="AB19" s="1041"/>
      <c r="AC19" s="1041"/>
      <c r="AD19" s="1041"/>
      <c r="AE19" s="1042"/>
      <c r="AF19" s="1040">
        <f>+Datos!F121</f>
        <v>35000</v>
      </c>
      <c r="AG19" s="1041"/>
      <c r="AH19" s="1041"/>
      <c r="AI19" s="1041"/>
      <c r="AJ19" s="1042"/>
    </row>
    <row r="20" spans="1:36" ht="24.75" customHeight="1" x14ac:dyDescent="0.2">
      <c r="A20" s="804">
        <f>+Datos!A122</f>
        <v>9</v>
      </c>
      <c r="B20" s="805"/>
      <c r="C20" s="1085">
        <f>+Datos!B122</f>
        <v>3</v>
      </c>
      <c r="D20" s="872"/>
      <c r="E20" s="805"/>
      <c r="F20" s="804" t="str">
        <f>+Datos!C122</f>
        <v>UNIDAD</v>
      </c>
      <c r="G20" s="872"/>
      <c r="H20" s="872"/>
      <c r="I20" s="872"/>
      <c r="J20" s="805"/>
      <c r="K20" s="1074" t="str">
        <f>+Datos!D122</f>
        <v>MATERA PLASTICA</v>
      </c>
      <c r="L20" s="1075"/>
      <c r="M20" s="1075"/>
      <c r="N20" s="1075"/>
      <c r="O20" s="1075"/>
      <c r="P20" s="1075"/>
      <c r="Q20" s="1075"/>
      <c r="R20" s="1075"/>
      <c r="S20" s="1075"/>
      <c r="T20" s="1075"/>
      <c r="U20" s="1075"/>
      <c r="V20" s="1075"/>
      <c r="W20" s="1075"/>
      <c r="X20" s="1075"/>
      <c r="Y20" s="1075"/>
      <c r="Z20" s="1076"/>
      <c r="AA20" s="1040">
        <f>+Datos!E122</f>
        <v>20000</v>
      </c>
      <c r="AB20" s="1041"/>
      <c r="AC20" s="1041"/>
      <c r="AD20" s="1041"/>
      <c r="AE20" s="1042"/>
      <c r="AF20" s="1040">
        <f>+Datos!F122</f>
        <v>60000</v>
      </c>
      <c r="AG20" s="1041"/>
      <c r="AH20" s="1041"/>
      <c r="AI20" s="1041"/>
      <c r="AJ20" s="1042"/>
    </row>
    <row r="21" spans="1:36" ht="24.75" customHeight="1" x14ac:dyDescent="0.2">
      <c r="A21" s="804">
        <f>+Datos!A123</f>
        <v>10</v>
      </c>
      <c r="B21" s="805"/>
      <c r="C21" s="1085">
        <f>+Datos!B123</f>
        <v>2</v>
      </c>
      <c r="D21" s="872"/>
      <c r="E21" s="805"/>
      <c r="F21" s="804" t="str">
        <f>+Datos!C123</f>
        <v>UNIDAD</v>
      </c>
      <c r="G21" s="872"/>
      <c r="H21" s="872"/>
      <c r="I21" s="872"/>
      <c r="J21" s="805"/>
      <c r="K21" s="1074" t="str">
        <f>+Datos!D123</f>
        <v xml:space="preserve">CROTO </v>
      </c>
      <c r="L21" s="1075"/>
      <c r="M21" s="1075"/>
      <c r="N21" s="1075"/>
      <c r="O21" s="1075"/>
      <c r="P21" s="1075"/>
      <c r="Q21" s="1075"/>
      <c r="R21" s="1075"/>
      <c r="S21" s="1075"/>
      <c r="T21" s="1075"/>
      <c r="U21" s="1075"/>
      <c r="V21" s="1075"/>
      <c r="W21" s="1075"/>
      <c r="X21" s="1075"/>
      <c r="Y21" s="1075"/>
      <c r="Z21" s="1076"/>
      <c r="AA21" s="1040">
        <f>+Datos!E123</f>
        <v>18000</v>
      </c>
      <c r="AB21" s="1041"/>
      <c r="AC21" s="1041"/>
      <c r="AD21" s="1041"/>
      <c r="AE21" s="1042"/>
      <c r="AF21" s="1040">
        <f>+Datos!F123</f>
        <v>36000</v>
      </c>
      <c r="AG21" s="1041"/>
      <c r="AH21" s="1041"/>
      <c r="AI21" s="1041"/>
      <c r="AJ21" s="1042"/>
    </row>
    <row r="22" spans="1:36" ht="24.75" customHeight="1" x14ac:dyDescent="0.2">
      <c r="A22" s="804">
        <f>+Datos!A124</f>
        <v>11</v>
      </c>
      <c r="B22" s="805"/>
      <c r="C22" s="1085">
        <f>+Datos!B124</f>
        <v>2</v>
      </c>
      <c r="D22" s="872"/>
      <c r="E22" s="805"/>
      <c r="F22" s="804" t="str">
        <f>+Datos!C124</f>
        <v>UNIDAD</v>
      </c>
      <c r="G22" s="872"/>
      <c r="H22" s="872"/>
      <c r="I22" s="872"/>
      <c r="J22" s="805"/>
      <c r="K22" s="1074" t="str">
        <f>+Datos!D124</f>
        <v>MIAMI MATIZADO</v>
      </c>
      <c r="L22" s="1075"/>
      <c r="M22" s="1075"/>
      <c r="N22" s="1075"/>
      <c r="O22" s="1075"/>
      <c r="P22" s="1075"/>
      <c r="Q22" s="1075"/>
      <c r="R22" s="1075"/>
      <c r="S22" s="1075"/>
      <c r="T22" s="1075"/>
      <c r="U22" s="1075"/>
      <c r="V22" s="1075"/>
      <c r="W22" s="1075"/>
      <c r="X22" s="1075"/>
      <c r="Y22" s="1075"/>
      <c r="Z22" s="1076"/>
      <c r="AA22" s="1040">
        <f>+Datos!E124</f>
        <v>12000</v>
      </c>
      <c r="AB22" s="1041"/>
      <c r="AC22" s="1041"/>
      <c r="AD22" s="1041"/>
      <c r="AE22" s="1042"/>
      <c r="AF22" s="1040">
        <f>+Datos!F124</f>
        <v>24000</v>
      </c>
      <c r="AG22" s="1041"/>
      <c r="AH22" s="1041"/>
      <c r="AI22" s="1041"/>
      <c r="AJ22" s="1042"/>
    </row>
    <row r="23" spans="1:36" ht="24.75" hidden="1" customHeight="1" x14ac:dyDescent="0.2">
      <c r="A23" s="804">
        <f>+Datos!A125</f>
        <v>12</v>
      </c>
      <c r="B23" s="805"/>
      <c r="C23" s="1085">
        <f>+Datos!B125</f>
        <v>2</v>
      </c>
      <c r="D23" s="872"/>
      <c r="E23" s="805"/>
      <c r="F23" s="804" t="str">
        <f>+Datos!C125</f>
        <v>UNIDAD</v>
      </c>
      <c r="G23" s="872"/>
      <c r="H23" s="872"/>
      <c r="I23" s="872"/>
      <c r="J23" s="805"/>
      <c r="K23" s="1074" t="str">
        <f>+Datos!D125</f>
        <v>BROMELIA</v>
      </c>
      <c r="L23" s="1075"/>
      <c r="M23" s="1075"/>
      <c r="N23" s="1075"/>
      <c r="O23" s="1075"/>
      <c r="P23" s="1075"/>
      <c r="Q23" s="1075"/>
      <c r="R23" s="1075"/>
      <c r="S23" s="1075"/>
      <c r="T23" s="1075"/>
      <c r="U23" s="1075"/>
      <c r="V23" s="1075"/>
      <c r="W23" s="1075"/>
      <c r="X23" s="1075"/>
      <c r="Y23" s="1075"/>
      <c r="Z23" s="1076"/>
      <c r="AA23" s="1040">
        <f>+Datos!E125</f>
        <v>18500</v>
      </c>
      <c r="AB23" s="1041"/>
      <c r="AC23" s="1041"/>
      <c r="AD23" s="1041"/>
      <c r="AE23" s="1042"/>
      <c r="AF23" s="1040">
        <f>+Datos!F125</f>
        <v>185000</v>
      </c>
      <c r="AG23" s="1041"/>
      <c r="AH23" s="1041"/>
      <c r="AI23" s="1041"/>
      <c r="AJ23" s="1042"/>
    </row>
    <row r="24" spans="1:36" ht="24.75" hidden="1" customHeight="1" x14ac:dyDescent="0.2">
      <c r="A24" s="804">
        <f>+Datos!A126</f>
        <v>13</v>
      </c>
      <c r="B24" s="805"/>
      <c r="C24" s="1085">
        <f>+Datos!B126</f>
        <v>1</v>
      </c>
      <c r="D24" s="872"/>
      <c r="E24" s="805"/>
      <c r="F24" s="804">
        <f>+Datos!C126</f>
        <v>0</v>
      </c>
      <c r="G24" s="872"/>
      <c r="H24" s="872"/>
      <c r="I24" s="872"/>
      <c r="J24" s="805"/>
      <c r="K24" s="1074" t="str">
        <f>+Datos!D126</f>
        <v>TRANSPORTE</v>
      </c>
      <c r="L24" s="1075"/>
      <c r="M24" s="1075"/>
      <c r="N24" s="1075"/>
      <c r="O24" s="1075"/>
      <c r="P24" s="1075"/>
      <c r="Q24" s="1075"/>
      <c r="R24" s="1075"/>
      <c r="S24" s="1075"/>
      <c r="T24" s="1075"/>
      <c r="U24" s="1075"/>
      <c r="V24" s="1075"/>
      <c r="W24" s="1075"/>
      <c r="X24" s="1075"/>
      <c r="Y24" s="1075"/>
      <c r="Z24" s="1076"/>
      <c r="AA24" s="1040">
        <f>+Datos!E126</f>
        <v>0</v>
      </c>
      <c r="AB24" s="1041"/>
      <c r="AC24" s="1041"/>
      <c r="AD24" s="1041"/>
      <c r="AE24" s="1042"/>
      <c r="AF24" s="1040">
        <f>+Datos!F126</f>
        <v>0</v>
      </c>
      <c r="AG24" s="1041"/>
      <c r="AH24" s="1041"/>
      <c r="AI24" s="1041"/>
      <c r="AJ24" s="1042"/>
    </row>
    <row r="25" spans="1:36" ht="24.75" hidden="1" customHeight="1" x14ac:dyDescent="0.2">
      <c r="A25" s="804">
        <f>+Datos!A127</f>
        <v>14</v>
      </c>
      <c r="B25" s="805"/>
      <c r="C25" s="1085">
        <f>+Datos!B127</f>
        <v>13</v>
      </c>
      <c r="D25" s="872"/>
      <c r="E25" s="805"/>
      <c r="F25" s="804" t="str">
        <f>+Datos!C127</f>
        <v>docena</v>
      </c>
      <c r="G25" s="872"/>
      <c r="H25" s="872"/>
      <c r="I25" s="872"/>
      <c r="J25" s="805"/>
      <c r="K25" s="1074" t="str">
        <f>+Datos!D127</f>
        <v>Esponjilla de brillo X 12</v>
      </c>
      <c r="L25" s="1075"/>
      <c r="M25" s="1075"/>
      <c r="N25" s="1075"/>
      <c r="O25" s="1075"/>
      <c r="P25" s="1075"/>
      <c r="Q25" s="1075"/>
      <c r="R25" s="1075"/>
      <c r="S25" s="1075"/>
      <c r="T25" s="1075"/>
      <c r="U25" s="1075"/>
      <c r="V25" s="1075"/>
      <c r="W25" s="1075"/>
      <c r="X25" s="1075"/>
      <c r="Y25" s="1075"/>
      <c r="Z25" s="1076"/>
      <c r="AA25" s="1040">
        <f>+Datos!E127</f>
        <v>3900</v>
      </c>
      <c r="AB25" s="1041"/>
      <c r="AC25" s="1041"/>
      <c r="AD25" s="1041"/>
      <c r="AE25" s="1042"/>
      <c r="AF25" s="1040">
        <f>+Datos!F127</f>
        <v>50700</v>
      </c>
      <c r="AG25" s="1041"/>
      <c r="AH25" s="1041"/>
      <c r="AI25" s="1041"/>
      <c r="AJ25" s="1042"/>
    </row>
    <row r="26" spans="1:36" ht="24.75" hidden="1" customHeight="1" x14ac:dyDescent="0.2">
      <c r="A26" s="804">
        <f>+Datos!A128</f>
        <v>15</v>
      </c>
      <c r="B26" s="805"/>
      <c r="C26" s="1085">
        <f>+Datos!B128</f>
        <v>10</v>
      </c>
      <c r="D26" s="872"/>
      <c r="E26" s="805"/>
      <c r="F26" s="804" t="str">
        <f>+Datos!C128</f>
        <v>docena</v>
      </c>
      <c r="G26" s="872"/>
      <c r="H26" s="872"/>
      <c r="I26" s="872"/>
      <c r="J26" s="805"/>
      <c r="K26" s="1074" t="str">
        <f>+Datos!D128</f>
        <v>Esponja  x docena</v>
      </c>
      <c r="L26" s="1075"/>
      <c r="M26" s="1075"/>
      <c r="N26" s="1075"/>
      <c r="O26" s="1075"/>
      <c r="P26" s="1075"/>
      <c r="Q26" s="1075"/>
      <c r="R26" s="1075"/>
      <c r="S26" s="1075"/>
      <c r="T26" s="1075"/>
      <c r="U26" s="1075"/>
      <c r="V26" s="1075"/>
      <c r="W26" s="1075"/>
      <c r="X26" s="1075"/>
      <c r="Y26" s="1075"/>
      <c r="Z26" s="1076"/>
      <c r="AA26" s="1040">
        <f>+Datos!E128</f>
        <v>13500</v>
      </c>
      <c r="AB26" s="1041"/>
      <c r="AC26" s="1041"/>
      <c r="AD26" s="1041"/>
      <c r="AE26" s="1042"/>
      <c r="AF26" s="1040">
        <f>+Datos!F128</f>
        <v>135000</v>
      </c>
      <c r="AG26" s="1041"/>
      <c r="AH26" s="1041"/>
      <c r="AI26" s="1041"/>
      <c r="AJ26" s="1042"/>
    </row>
    <row r="27" spans="1:36" ht="24.75" hidden="1" customHeight="1" x14ac:dyDescent="0.2">
      <c r="A27" s="804">
        <f>+Datos!A129</f>
        <v>16</v>
      </c>
      <c r="B27" s="805"/>
      <c r="C27" s="1085">
        <f>+Datos!B129</f>
        <v>4</v>
      </c>
      <c r="D27" s="872"/>
      <c r="E27" s="805"/>
      <c r="F27" s="804" t="str">
        <f>+Datos!C129</f>
        <v>lts</v>
      </c>
      <c r="G27" s="872"/>
      <c r="H27" s="872"/>
      <c r="I27" s="872"/>
      <c r="J27" s="805"/>
      <c r="K27" s="1074" t="str">
        <f>+Datos!D129</f>
        <v>Limpia vidrios x 20 litros</v>
      </c>
      <c r="L27" s="1075"/>
      <c r="M27" s="1075"/>
      <c r="N27" s="1075"/>
      <c r="O27" s="1075"/>
      <c r="P27" s="1075"/>
      <c r="Q27" s="1075"/>
      <c r="R27" s="1075"/>
      <c r="S27" s="1075"/>
      <c r="T27" s="1075"/>
      <c r="U27" s="1075"/>
      <c r="V27" s="1075"/>
      <c r="W27" s="1075"/>
      <c r="X27" s="1075"/>
      <c r="Y27" s="1075"/>
      <c r="Z27" s="1076"/>
      <c r="AA27" s="1040">
        <f>+Datos!E129</f>
        <v>89000</v>
      </c>
      <c r="AB27" s="1041"/>
      <c r="AC27" s="1041"/>
      <c r="AD27" s="1041"/>
      <c r="AE27" s="1042"/>
      <c r="AF27" s="1040">
        <f>+Datos!F129</f>
        <v>356000</v>
      </c>
      <c r="AG27" s="1041"/>
      <c r="AH27" s="1041"/>
      <c r="AI27" s="1041"/>
      <c r="AJ27" s="1042"/>
    </row>
    <row r="28" spans="1:36" ht="24.75" hidden="1" customHeight="1" x14ac:dyDescent="0.2">
      <c r="A28" s="804">
        <f>+Datos!A130</f>
        <v>17</v>
      </c>
      <c r="B28" s="805"/>
      <c r="C28" s="1085">
        <f>+Datos!B130</f>
        <v>5</v>
      </c>
      <c r="D28" s="872"/>
      <c r="E28" s="805"/>
      <c r="F28" s="804" t="str">
        <f>+Datos!C130</f>
        <v>caja</v>
      </c>
      <c r="G28" s="872"/>
      <c r="H28" s="872"/>
      <c r="I28" s="872"/>
      <c r="J28" s="805"/>
      <c r="K28" s="1074" t="str">
        <f>+Datos!D130</f>
        <v>Jabon lavaplatos  x caja de 12 unidades x 950 gr.</v>
      </c>
      <c r="L28" s="1075"/>
      <c r="M28" s="1075"/>
      <c r="N28" s="1075"/>
      <c r="O28" s="1075"/>
      <c r="P28" s="1075"/>
      <c r="Q28" s="1075"/>
      <c r="R28" s="1075"/>
      <c r="S28" s="1075"/>
      <c r="T28" s="1075"/>
      <c r="U28" s="1075"/>
      <c r="V28" s="1075"/>
      <c r="W28" s="1075"/>
      <c r="X28" s="1075"/>
      <c r="Y28" s="1075"/>
      <c r="Z28" s="1076"/>
      <c r="AA28" s="1040">
        <f>+Datos!E130</f>
        <v>147500</v>
      </c>
      <c r="AB28" s="1041"/>
      <c r="AC28" s="1041"/>
      <c r="AD28" s="1041"/>
      <c r="AE28" s="1042"/>
      <c r="AF28" s="1040">
        <f>+Datos!F130</f>
        <v>737500</v>
      </c>
      <c r="AG28" s="1041"/>
      <c r="AH28" s="1041"/>
      <c r="AI28" s="1041"/>
      <c r="AJ28" s="1042"/>
    </row>
    <row r="29" spans="1:36" ht="24.75" hidden="1" customHeight="1" x14ac:dyDescent="0.2">
      <c r="A29" s="804">
        <f>+Datos!A131</f>
        <v>18</v>
      </c>
      <c r="B29" s="805"/>
      <c r="C29" s="1085">
        <f>+Datos!B131</f>
        <v>36</v>
      </c>
      <c r="D29" s="872"/>
      <c r="E29" s="805"/>
      <c r="F29" s="804" t="str">
        <f>+Datos!C131</f>
        <v>ml</v>
      </c>
      <c r="G29" s="872"/>
      <c r="H29" s="872"/>
      <c r="I29" s="872"/>
      <c r="J29" s="805"/>
      <c r="K29" s="1074" t="str">
        <f>+Datos!D131</f>
        <v>Ambientador en aerosol grande x 400 ml</v>
      </c>
      <c r="L29" s="1075"/>
      <c r="M29" s="1075"/>
      <c r="N29" s="1075"/>
      <c r="O29" s="1075"/>
      <c r="P29" s="1075"/>
      <c r="Q29" s="1075"/>
      <c r="R29" s="1075"/>
      <c r="S29" s="1075"/>
      <c r="T29" s="1075"/>
      <c r="U29" s="1075"/>
      <c r="V29" s="1075"/>
      <c r="W29" s="1075"/>
      <c r="X29" s="1075"/>
      <c r="Y29" s="1075"/>
      <c r="Z29" s="1076"/>
      <c r="AA29" s="1040">
        <f>+Datos!E131</f>
        <v>13600</v>
      </c>
      <c r="AB29" s="1041"/>
      <c r="AC29" s="1041"/>
      <c r="AD29" s="1041"/>
      <c r="AE29" s="1042"/>
      <c r="AF29" s="1040">
        <f>+Datos!F131</f>
        <v>489600</v>
      </c>
      <c r="AG29" s="1041"/>
      <c r="AH29" s="1041"/>
      <c r="AI29" s="1041"/>
      <c r="AJ29" s="1042"/>
    </row>
    <row r="30" spans="1:36" ht="24.75" hidden="1" customHeight="1" x14ac:dyDescent="0.2">
      <c r="A30" s="804">
        <f>+Datos!A132</f>
        <v>19</v>
      </c>
      <c r="B30" s="805"/>
      <c r="C30" s="1085">
        <f>+Datos!B132</f>
        <v>4</v>
      </c>
      <c r="D30" s="872"/>
      <c r="E30" s="805"/>
      <c r="F30" s="804" t="str">
        <f>+Datos!C132</f>
        <v>lts</v>
      </c>
      <c r="G30" s="872"/>
      <c r="H30" s="872"/>
      <c r="I30" s="872"/>
      <c r="J30" s="805"/>
      <c r="K30" s="1074" t="str">
        <f>+Datos!D132</f>
        <v>Gel antibacterial x 20 litros</v>
      </c>
      <c r="L30" s="1075"/>
      <c r="M30" s="1075"/>
      <c r="N30" s="1075"/>
      <c r="O30" s="1075"/>
      <c r="P30" s="1075"/>
      <c r="Q30" s="1075"/>
      <c r="R30" s="1075"/>
      <c r="S30" s="1075"/>
      <c r="T30" s="1075"/>
      <c r="U30" s="1075"/>
      <c r="V30" s="1075"/>
      <c r="W30" s="1075"/>
      <c r="X30" s="1075"/>
      <c r="Y30" s="1075"/>
      <c r="Z30" s="1076"/>
      <c r="AA30" s="1040">
        <f>+Datos!E132</f>
        <v>169000</v>
      </c>
      <c r="AB30" s="1041"/>
      <c r="AC30" s="1041"/>
      <c r="AD30" s="1041"/>
      <c r="AE30" s="1042"/>
      <c r="AF30" s="1040">
        <f>+Datos!F132</f>
        <v>676000</v>
      </c>
      <c r="AG30" s="1041"/>
      <c r="AH30" s="1041"/>
      <c r="AI30" s="1041"/>
      <c r="AJ30" s="1042"/>
    </row>
    <row r="31" spans="1:36" ht="30" hidden="1" customHeight="1" x14ac:dyDescent="0.2">
      <c r="A31" s="804">
        <f>+Datos!A133</f>
        <v>20</v>
      </c>
      <c r="B31" s="805"/>
      <c r="C31" s="1085">
        <f>+Datos!B133</f>
        <v>4</v>
      </c>
      <c r="D31" s="872"/>
      <c r="E31" s="805"/>
      <c r="F31" s="804" t="str">
        <f>+Datos!C133</f>
        <v>caja</v>
      </c>
      <c r="G31" s="872"/>
      <c r="H31" s="872"/>
      <c r="I31" s="872"/>
      <c r="J31" s="805"/>
      <c r="K31" s="1074" t="str">
        <f>+Datos!D133</f>
        <v>Detergente  X caja de 24 unidades de 500
gr.</v>
      </c>
      <c r="L31" s="1075"/>
      <c r="M31" s="1075"/>
      <c r="N31" s="1075"/>
      <c r="O31" s="1075"/>
      <c r="P31" s="1075"/>
      <c r="Q31" s="1075"/>
      <c r="R31" s="1075"/>
      <c r="S31" s="1075"/>
      <c r="T31" s="1075"/>
      <c r="U31" s="1075"/>
      <c r="V31" s="1075"/>
      <c r="W31" s="1075"/>
      <c r="X31" s="1075"/>
      <c r="Y31" s="1075"/>
      <c r="Z31" s="1076"/>
      <c r="AA31" s="1040">
        <f>+Datos!E133</f>
        <v>135000</v>
      </c>
      <c r="AB31" s="1041"/>
      <c r="AC31" s="1041"/>
      <c r="AD31" s="1041"/>
      <c r="AE31" s="1042"/>
      <c r="AF31" s="1040">
        <f>+Datos!F133</f>
        <v>540000</v>
      </c>
      <c r="AG31" s="1041"/>
      <c r="AH31" s="1041"/>
      <c r="AI31" s="1041"/>
      <c r="AJ31" s="1042"/>
    </row>
    <row r="32" spans="1:36" ht="24.75" hidden="1" customHeight="1" x14ac:dyDescent="0.2">
      <c r="A32" s="804">
        <f>+Datos!A134</f>
        <v>21</v>
      </c>
      <c r="B32" s="805"/>
      <c r="C32" s="1085">
        <f>+Datos!B134</f>
        <v>40</v>
      </c>
      <c r="D32" s="872"/>
      <c r="E32" s="805"/>
      <c r="F32" s="804" t="str">
        <f>+Datos!C134</f>
        <v>lts</v>
      </c>
      <c r="G32" s="872"/>
      <c r="H32" s="872"/>
      <c r="I32" s="872"/>
      <c r="J32" s="805"/>
      <c r="K32" s="1074" t="str">
        <f>+Datos!D134</f>
        <v>Balde de 10 litros</v>
      </c>
      <c r="L32" s="1075"/>
      <c r="M32" s="1075"/>
      <c r="N32" s="1075"/>
      <c r="O32" s="1075"/>
      <c r="P32" s="1075"/>
      <c r="Q32" s="1075"/>
      <c r="R32" s="1075"/>
      <c r="S32" s="1075"/>
      <c r="T32" s="1075"/>
      <c r="U32" s="1075"/>
      <c r="V32" s="1075"/>
      <c r="W32" s="1075"/>
      <c r="X32" s="1075"/>
      <c r="Y32" s="1075"/>
      <c r="Z32" s="1076"/>
      <c r="AA32" s="1040">
        <f>+Datos!E134</f>
        <v>9800</v>
      </c>
      <c r="AB32" s="1041"/>
      <c r="AC32" s="1041"/>
      <c r="AD32" s="1041"/>
      <c r="AE32" s="1042"/>
      <c r="AF32" s="1040">
        <f>+Datos!F134</f>
        <v>392000</v>
      </c>
      <c r="AG32" s="1041"/>
      <c r="AH32" s="1041"/>
      <c r="AI32" s="1041"/>
      <c r="AJ32" s="1042"/>
    </row>
    <row r="33" spans="1:36" ht="16.5" hidden="1" customHeight="1" x14ac:dyDescent="0.2">
      <c r="A33" s="804">
        <f>+Datos!A135</f>
        <v>22</v>
      </c>
      <c r="B33" s="805"/>
      <c r="C33" s="804">
        <f>+Datos!B136</f>
        <v>1</v>
      </c>
      <c r="D33" s="872"/>
      <c r="E33" s="805"/>
      <c r="F33" s="804">
        <f>+Datos!C135</f>
        <v>0</v>
      </c>
      <c r="G33" s="872"/>
      <c r="H33" s="872"/>
      <c r="I33" s="872"/>
      <c r="J33" s="805"/>
      <c r="K33" s="1074" t="str">
        <f>+Datos!D136</f>
        <v>HILO DE YUTE</v>
      </c>
      <c r="L33" s="1075"/>
      <c r="M33" s="1075"/>
      <c r="N33" s="1075"/>
      <c r="O33" s="1075"/>
      <c r="P33" s="1075"/>
      <c r="Q33" s="1075"/>
      <c r="R33" s="1075"/>
      <c r="S33" s="1075"/>
      <c r="T33" s="1075"/>
      <c r="U33" s="1075"/>
      <c r="V33" s="1075"/>
      <c r="W33" s="1075"/>
      <c r="X33" s="1075"/>
      <c r="Y33" s="1075"/>
      <c r="Z33" s="1076"/>
      <c r="AA33" s="1040">
        <f>+Datos!E136</f>
        <v>45000</v>
      </c>
      <c r="AB33" s="1041"/>
      <c r="AC33" s="1041"/>
      <c r="AD33" s="1041"/>
      <c r="AE33" s="1042"/>
      <c r="AF33" s="1040">
        <f>+Datos!F136</f>
        <v>45000</v>
      </c>
      <c r="AG33" s="1041"/>
      <c r="AH33" s="1041"/>
      <c r="AI33" s="1041"/>
      <c r="AJ33" s="1042"/>
    </row>
    <row r="34" spans="1:36" ht="16.5" hidden="1" customHeight="1" x14ac:dyDescent="0.2">
      <c r="A34" s="804">
        <f>+Datos!A136</f>
        <v>12</v>
      </c>
      <c r="B34" s="805"/>
      <c r="C34" s="804" t="e">
        <f>+Datos!#REF!</f>
        <v>#REF!</v>
      </c>
      <c r="D34" s="872"/>
      <c r="E34" s="805"/>
      <c r="F34" s="804" t="str">
        <f>+Datos!C136</f>
        <v>UNIDAD</v>
      </c>
      <c r="G34" s="872"/>
      <c r="H34" s="872"/>
      <c r="I34" s="872"/>
      <c r="J34" s="805"/>
      <c r="K34" s="1074" t="e">
        <f>+Datos!#REF!</f>
        <v>#REF!</v>
      </c>
      <c r="L34" s="1075"/>
      <c r="M34" s="1075"/>
      <c r="N34" s="1075"/>
      <c r="O34" s="1075"/>
      <c r="P34" s="1075"/>
      <c r="Q34" s="1075"/>
      <c r="R34" s="1075"/>
      <c r="S34" s="1075"/>
      <c r="T34" s="1075"/>
      <c r="U34" s="1075"/>
      <c r="V34" s="1075"/>
      <c r="W34" s="1075"/>
      <c r="X34" s="1075"/>
      <c r="Y34" s="1075"/>
      <c r="Z34" s="1076"/>
      <c r="AA34" s="1040" t="e">
        <f>+Datos!#REF!</f>
        <v>#REF!</v>
      </c>
      <c r="AB34" s="1041"/>
      <c r="AC34" s="1041"/>
      <c r="AD34" s="1041"/>
      <c r="AE34" s="1042"/>
      <c r="AF34" s="1040" t="e">
        <f>+Datos!#REF!</f>
        <v>#REF!</v>
      </c>
      <c r="AG34" s="1041"/>
      <c r="AH34" s="1041"/>
      <c r="AI34" s="1041"/>
      <c r="AJ34" s="1042"/>
    </row>
    <row r="35" spans="1:36" ht="16.5" hidden="1" customHeight="1" x14ac:dyDescent="0.2">
      <c r="A35" s="804" t="e">
        <f>+Datos!#REF!</f>
        <v>#REF!</v>
      </c>
      <c r="B35" s="805"/>
      <c r="C35" s="804" t="e">
        <f>+Datos!#REF!</f>
        <v>#REF!</v>
      </c>
      <c r="D35" s="872"/>
      <c r="E35" s="805"/>
      <c r="F35" s="804" t="e">
        <f>+Datos!#REF!</f>
        <v>#REF!</v>
      </c>
      <c r="G35" s="872"/>
      <c r="H35" s="872"/>
      <c r="I35" s="872"/>
      <c r="J35" s="805"/>
      <c r="K35" s="1074" t="e">
        <f>+Datos!#REF!</f>
        <v>#REF!</v>
      </c>
      <c r="L35" s="1075"/>
      <c r="M35" s="1075"/>
      <c r="N35" s="1075"/>
      <c r="O35" s="1075"/>
      <c r="P35" s="1075"/>
      <c r="Q35" s="1075"/>
      <c r="R35" s="1075"/>
      <c r="S35" s="1075"/>
      <c r="T35" s="1075"/>
      <c r="U35" s="1075"/>
      <c r="V35" s="1075"/>
      <c r="W35" s="1075"/>
      <c r="X35" s="1075"/>
      <c r="Y35" s="1075"/>
      <c r="Z35" s="1076"/>
      <c r="AA35" s="1040" t="e">
        <f>+Datos!#REF!</f>
        <v>#REF!</v>
      </c>
      <c r="AB35" s="1041"/>
      <c r="AC35" s="1041"/>
      <c r="AD35" s="1041"/>
      <c r="AE35" s="1042"/>
      <c r="AF35" s="1040" t="e">
        <f>+Datos!#REF!</f>
        <v>#REF!</v>
      </c>
      <c r="AG35" s="1041"/>
      <c r="AH35" s="1041"/>
      <c r="AI35" s="1041"/>
      <c r="AJ35" s="1042"/>
    </row>
    <row r="36" spans="1:36" ht="16.5" hidden="1" customHeight="1" x14ac:dyDescent="0.2">
      <c r="A36" s="804">
        <f>+Datos!A137</f>
        <v>13</v>
      </c>
      <c r="B36" s="805"/>
      <c r="C36" s="804" t="e">
        <f>+Datos!#REF!</f>
        <v>#REF!</v>
      </c>
      <c r="D36" s="872"/>
      <c r="E36" s="805"/>
      <c r="F36" s="804" t="e">
        <f>+Datos!#REF!</f>
        <v>#REF!</v>
      </c>
      <c r="G36" s="872"/>
      <c r="H36" s="872"/>
      <c r="I36" s="872"/>
      <c r="J36" s="805"/>
      <c r="K36" s="1074" t="e">
        <f>+Datos!#REF!</f>
        <v>#REF!</v>
      </c>
      <c r="L36" s="1075"/>
      <c r="M36" s="1075"/>
      <c r="N36" s="1075"/>
      <c r="O36" s="1075"/>
      <c r="P36" s="1075"/>
      <c r="Q36" s="1075"/>
      <c r="R36" s="1075"/>
      <c r="S36" s="1075"/>
      <c r="T36" s="1075"/>
      <c r="U36" s="1075"/>
      <c r="V36" s="1075"/>
      <c r="W36" s="1075"/>
      <c r="X36" s="1075"/>
      <c r="Y36" s="1075"/>
      <c r="Z36" s="1076"/>
      <c r="AA36" s="1040" t="e">
        <f>+Datos!#REF!</f>
        <v>#REF!</v>
      </c>
      <c r="AB36" s="1041"/>
      <c r="AC36" s="1041"/>
      <c r="AD36" s="1041"/>
      <c r="AE36" s="1042"/>
      <c r="AF36" s="1040" t="e">
        <f>+Datos!#REF!</f>
        <v>#REF!</v>
      </c>
      <c r="AG36" s="1041"/>
      <c r="AH36" s="1041"/>
      <c r="AI36" s="1041"/>
      <c r="AJ36" s="1042"/>
    </row>
    <row r="37" spans="1:36" ht="16.5" hidden="1" customHeight="1" x14ac:dyDescent="0.2">
      <c r="A37" s="804">
        <f>+Datos!A138</f>
        <v>14</v>
      </c>
      <c r="B37" s="805"/>
      <c r="C37" s="804" t="e">
        <f>+Datos!#REF!</f>
        <v>#REF!</v>
      </c>
      <c r="D37" s="872"/>
      <c r="E37" s="805"/>
      <c r="F37" s="804" t="e">
        <f>+Datos!#REF!</f>
        <v>#REF!</v>
      </c>
      <c r="G37" s="872"/>
      <c r="H37" s="872"/>
      <c r="I37" s="872"/>
      <c r="J37" s="805"/>
      <c r="K37" s="1074" t="e">
        <f>+Datos!#REF!</f>
        <v>#REF!</v>
      </c>
      <c r="L37" s="1075"/>
      <c r="M37" s="1075"/>
      <c r="N37" s="1075"/>
      <c r="O37" s="1075"/>
      <c r="P37" s="1075"/>
      <c r="Q37" s="1075"/>
      <c r="R37" s="1075"/>
      <c r="S37" s="1075"/>
      <c r="T37" s="1075"/>
      <c r="U37" s="1075"/>
      <c r="V37" s="1075"/>
      <c r="W37" s="1075"/>
      <c r="X37" s="1075"/>
      <c r="Y37" s="1075"/>
      <c r="Z37" s="1076"/>
      <c r="AA37" s="1040" t="e">
        <f>+Datos!#REF!</f>
        <v>#REF!</v>
      </c>
      <c r="AB37" s="1041"/>
      <c r="AC37" s="1041"/>
      <c r="AD37" s="1041"/>
      <c r="AE37" s="1042"/>
      <c r="AF37" s="1040" t="e">
        <f>+Datos!#REF!</f>
        <v>#REF!</v>
      </c>
      <c r="AG37" s="1041"/>
      <c r="AH37" s="1041"/>
      <c r="AI37" s="1041"/>
      <c r="AJ37" s="1042"/>
    </row>
    <row r="38" spans="1:36" ht="16.5" hidden="1" customHeight="1" x14ac:dyDescent="0.2">
      <c r="A38" s="804">
        <f>+Datos!A139</f>
        <v>15</v>
      </c>
      <c r="B38" s="805"/>
      <c r="C38" s="804" t="e">
        <f>+Datos!#REF!</f>
        <v>#REF!</v>
      </c>
      <c r="D38" s="872"/>
      <c r="E38" s="805"/>
      <c r="F38" s="804" t="e">
        <f>+Datos!#REF!</f>
        <v>#REF!</v>
      </c>
      <c r="G38" s="872"/>
      <c r="H38" s="872"/>
      <c r="I38" s="872"/>
      <c r="J38" s="805"/>
      <c r="K38" s="1074" t="e">
        <f>+Datos!#REF!</f>
        <v>#REF!</v>
      </c>
      <c r="L38" s="1075"/>
      <c r="M38" s="1075"/>
      <c r="N38" s="1075"/>
      <c r="O38" s="1075"/>
      <c r="P38" s="1075"/>
      <c r="Q38" s="1075"/>
      <c r="R38" s="1075"/>
      <c r="S38" s="1075"/>
      <c r="T38" s="1075"/>
      <c r="U38" s="1075"/>
      <c r="V38" s="1075"/>
      <c r="W38" s="1075"/>
      <c r="X38" s="1075"/>
      <c r="Y38" s="1075"/>
      <c r="Z38" s="1076"/>
      <c r="AA38" s="1040" t="e">
        <f>+Datos!#REF!</f>
        <v>#REF!</v>
      </c>
      <c r="AB38" s="1041"/>
      <c r="AC38" s="1041"/>
      <c r="AD38" s="1041"/>
      <c r="AE38" s="1042"/>
      <c r="AF38" s="1040" t="e">
        <f>+Datos!#REF!</f>
        <v>#REF!</v>
      </c>
      <c r="AG38" s="1041"/>
      <c r="AH38" s="1041"/>
      <c r="AI38" s="1041"/>
      <c r="AJ38" s="1042"/>
    </row>
    <row r="39" spans="1:36" ht="16.5" hidden="1" customHeight="1" x14ac:dyDescent="0.2">
      <c r="A39" s="804">
        <f>+Datos!A140</f>
        <v>16</v>
      </c>
      <c r="B39" s="805"/>
      <c r="C39" s="804">
        <f>+Datos!B140</f>
        <v>4</v>
      </c>
      <c r="D39" s="872"/>
      <c r="E39" s="805"/>
      <c r="F39" s="804" t="e">
        <f>+Datos!#REF!</f>
        <v>#REF!</v>
      </c>
      <c r="G39" s="872"/>
      <c r="H39" s="872"/>
      <c r="I39" s="872"/>
      <c r="J39" s="805"/>
      <c r="K39" s="1074" t="str">
        <f>+Datos!D140</f>
        <v>PLANTA DE FLOR</v>
      </c>
      <c r="L39" s="1075"/>
      <c r="M39" s="1075"/>
      <c r="N39" s="1075"/>
      <c r="O39" s="1075"/>
      <c r="P39" s="1075"/>
      <c r="Q39" s="1075"/>
      <c r="R39" s="1075"/>
      <c r="S39" s="1075"/>
      <c r="T39" s="1075"/>
      <c r="U39" s="1075"/>
      <c r="V39" s="1075"/>
      <c r="W39" s="1075"/>
      <c r="X39" s="1075"/>
      <c r="Y39" s="1075"/>
      <c r="Z39" s="1076"/>
      <c r="AA39" s="1040">
        <f>+Datos!E140</f>
        <v>10000</v>
      </c>
      <c r="AB39" s="1041"/>
      <c r="AC39" s="1041"/>
      <c r="AD39" s="1041"/>
      <c r="AE39" s="1042"/>
      <c r="AF39" s="1040">
        <f>+Datos!F140</f>
        <v>40000</v>
      </c>
      <c r="AG39" s="1041"/>
      <c r="AH39" s="1041"/>
      <c r="AI39" s="1041"/>
      <c r="AJ39" s="1042"/>
    </row>
    <row r="40" spans="1:36" ht="16.5" hidden="1" customHeight="1" x14ac:dyDescent="0.2">
      <c r="A40" s="804" t="e">
        <f>+Datos!#REF!</f>
        <v>#REF!</v>
      </c>
      <c r="B40" s="805"/>
      <c r="C40" s="804" t="e">
        <f>+Datos!#REF!</f>
        <v>#REF!</v>
      </c>
      <c r="D40" s="872"/>
      <c r="E40" s="805"/>
      <c r="F40" s="804" t="e">
        <f>+Datos!#REF!</f>
        <v>#REF!</v>
      </c>
      <c r="G40" s="872"/>
      <c r="H40" s="872"/>
      <c r="I40" s="872"/>
      <c r="J40" s="805"/>
      <c r="K40" s="1074" t="e">
        <f>+Datos!#REF!</f>
        <v>#REF!</v>
      </c>
      <c r="L40" s="1075"/>
      <c r="M40" s="1075"/>
      <c r="N40" s="1075"/>
      <c r="O40" s="1075"/>
      <c r="P40" s="1075"/>
      <c r="Q40" s="1075"/>
      <c r="R40" s="1075"/>
      <c r="S40" s="1075"/>
      <c r="T40" s="1075"/>
      <c r="U40" s="1075"/>
      <c r="V40" s="1075"/>
      <c r="W40" s="1075"/>
      <c r="X40" s="1075"/>
      <c r="Y40" s="1075"/>
      <c r="Z40" s="1076"/>
      <c r="AA40" s="1040">
        <f>+Datos!E137</f>
        <v>45000</v>
      </c>
      <c r="AB40" s="1041"/>
      <c r="AC40" s="1041"/>
      <c r="AD40" s="1041"/>
      <c r="AE40" s="1042"/>
      <c r="AF40" s="1040">
        <f>+Datos!F137</f>
        <v>45000</v>
      </c>
      <c r="AG40" s="1041"/>
      <c r="AH40" s="1041"/>
      <c r="AI40" s="1041"/>
      <c r="AJ40" s="1042"/>
    </row>
    <row r="41" spans="1:36" ht="16.5" hidden="1" customHeight="1" x14ac:dyDescent="0.2">
      <c r="A41" s="804" t="e">
        <f>+Datos!#REF!</f>
        <v>#REF!</v>
      </c>
      <c r="B41" s="805"/>
      <c r="C41" s="804" t="e">
        <f>+Datos!#REF!</f>
        <v>#REF!</v>
      </c>
      <c r="D41" s="872"/>
      <c r="E41" s="805"/>
      <c r="F41" s="804" t="e">
        <f>+Datos!#REF!</f>
        <v>#REF!</v>
      </c>
      <c r="G41" s="872"/>
      <c r="H41" s="872"/>
      <c r="I41" s="872"/>
      <c r="J41" s="805"/>
      <c r="K41" s="1074" t="e">
        <f>+Datos!#REF!</f>
        <v>#REF!</v>
      </c>
      <c r="L41" s="1075"/>
      <c r="M41" s="1075"/>
      <c r="N41" s="1075"/>
      <c r="O41" s="1075"/>
      <c r="P41" s="1075"/>
      <c r="Q41" s="1075"/>
      <c r="R41" s="1075"/>
      <c r="S41" s="1075"/>
      <c r="T41" s="1075"/>
      <c r="U41" s="1075"/>
      <c r="V41" s="1075"/>
      <c r="W41" s="1075"/>
      <c r="X41" s="1075"/>
      <c r="Y41" s="1075"/>
      <c r="Z41" s="1076"/>
      <c r="AA41" s="1040">
        <f>+Datos!E138</f>
        <v>15000</v>
      </c>
      <c r="AB41" s="1041"/>
      <c r="AC41" s="1041"/>
      <c r="AD41" s="1041"/>
      <c r="AE41" s="1042"/>
      <c r="AF41" s="1040">
        <f>+Datos!F138</f>
        <v>30000</v>
      </c>
      <c r="AG41" s="1041"/>
      <c r="AH41" s="1041"/>
      <c r="AI41" s="1041"/>
      <c r="AJ41" s="1042"/>
    </row>
    <row r="42" spans="1:36" ht="16.5" hidden="1" customHeight="1" x14ac:dyDescent="0.2">
      <c r="A42" s="804" t="e">
        <f>+Datos!#REF!</f>
        <v>#REF!</v>
      </c>
      <c r="B42" s="805"/>
      <c r="C42" s="804" t="e">
        <f>+Datos!#REF!</f>
        <v>#REF!</v>
      </c>
      <c r="D42" s="872"/>
      <c r="E42" s="805"/>
      <c r="F42" s="804" t="e">
        <f>+Datos!#REF!</f>
        <v>#REF!</v>
      </c>
      <c r="G42" s="872"/>
      <c r="H42" s="872"/>
      <c r="I42" s="872"/>
      <c r="J42" s="805"/>
      <c r="K42" s="1074" t="e">
        <f>+Datos!#REF!</f>
        <v>#REF!</v>
      </c>
      <c r="L42" s="1075"/>
      <c r="M42" s="1075"/>
      <c r="N42" s="1075"/>
      <c r="O42" s="1075"/>
      <c r="P42" s="1075"/>
      <c r="Q42" s="1075"/>
      <c r="R42" s="1075"/>
      <c r="S42" s="1075"/>
      <c r="T42" s="1075"/>
      <c r="U42" s="1075"/>
      <c r="V42" s="1075"/>
      <c r="W42" s="1075"/>
      <c r="X42" s="1075"/>
      <c r="Y42" s="1075"/>
      <c r="Z42" s="1076"/>
      <c r="AA42" s="1040">
        <f>+Datos!E139</f>
        <v>18000</v>
      </c>
      <c r="AB42" s="1041"/>
      <c r="AC42" s="1041"/>
      <c r="AD42" s="1041"/>
      <c r="AE42" s="1042"/>
      <c r="AF42" s="1040">
        <f>+Datos!F139</f>
        <v>36000</v>
      </c>
      <c r="AG42" s="1041"/>
      <c r="AH42" s="1041"/>
      <c r="AI42" s="1041"/>
      <c r="AJ42" s="1042"/>
    </row>
    <row r="43" spans="1:36" ht="16.5" hidden="1" x14ac:dyDescent="0.2">
      <c r="A43" s="804"/>
      <c r="B43" s="805"/>
      <c r="C43" s="804"/>
      <c r="D43" s="872"/>
      <c r="E43" s="805"/>
      <c r="F43" s="804"/>
      <c r="G43" s="872"/>
      <c r="H43" s="872"/>
      <c r="I43" s="872"/>
      <c r="J43" s="805"/>
      <c r="K43" s="1074"/>
      <c r="L43" s="1075"/>
      <c r="M43" s="1075"/>
      <c r="N43" s="1075"/>
      <c r="O43" s="1075"/>
      <c r="P43" s="1075"/>
      <c r="Q43" s="1075"/>
      <c r="R43" s="1075"/>
      <c r="S43" s="1075"/>
      <c r="T43" s="1075"/>
      <c r="U43" s="1075"/>
      <c r="V43" s="1075"/>
      <c r="W43" s="1075"/>
      <c r="X43" s="1075"/>
      <c r="Y43" s="1075"/>
      <c r="Z43" s="1076"/>
      <c r="AA43" s="1040" t="str">
        <f>+Datos!E141</f>
        <v>SUBTOTAL</v>
      </c>
      <c r="AB43" s="1041"/>
      <c r="AC43" s="1041"/>
      <c r="AD43" s="1041"/>
      <c r="AE43" s="1042"/>
      <c r="AF43" s="1040">
        <f>+Datos!F141</f>
        <v>564000</v>
      </c>
      <c r="AG43" s="1041"/>
      <c r="AH43" s="1041"/>
      <c r="AI43" s="1041"/>
      <c r="AJ43" s="1042"/>
    </row>
    <row r="44" spans="1:36" ht="16.5" hidden="1" x14ac:dyDescent="0.2">
      <c r="A44" s="804"/>
      <c r="B44" s="805"/>
      <c r="C44" s="804"/>
      <c r="D44" s="872"/>
      <c r="E44" s="805"/>
      <c r="F44" s="804"/>
      <c r="G44" s="872"/>
      <c r="H44" s="872"/>
      <c r="I44" s="872"/>
      <c r="J44" s="805"/>
      <c r="K44" s="1074"/>
      <c r="L44" s="1075"/>
      <c r="M44" s="1075"/>
      <c r="N44" s="1075"/>
      <c r="O44" s="1075"/>
      <c r="P44" s="1075"/>
      <c r="Q44" s="1075"/>
      <c r="R44" s="1075"/>
      <c r="S44" s="1075"/>
      <c r="T44" s="1075"/>
      <c r="U44" s="1075"/>
      <c r="V44" s="1075"/>
      <c r="W44" s="1075"/>
      <c r="X44" s="1075"/>
      <c r="Y44" s="1075"/>
      <c r="Z44" s="1076"/>
      <c r="AA44" s="1040" t="str">
        <f>+Datos!E142</f>
        <v xml:space="preserve">IVA </v>
      </c>
      <c r="AB44" s="1041"/>
      <c r="AC44" s="1041"/>
      <c r="AD44" s="1041"/>
      <c r="AE44" s="1042"/>
      <c r="AF44" s="1040">
        <f>+Datos!F142</f>
        <v>40450</v>
      </c>
      <c r="AG44" s="1041"/>
      <c r="AH44" s="1041"/>
      <c r="AI44" s="1041"/>
      <c r="AJ44" s="1042"/>
    </row>
    <row r="45" spans="1:36" ht="16.5" x14ac:dyDescent="0.2">
      <c r="A45" s="804"/>
      <c r="B45" s="805"/>
      <c r="C45" s="804"/>
      <c r="D45" s="872"/>
      <c r="E45" s="805"/>
      <c r="F45" s="804"/>
      <c r="G45" s="872"/>
      <c r="H45" s="872"/>
      <c r="I45" s="872"/>
      <c r="J45" s="805"/>
      <c r="K45" s="1074"/>
      <c r="L45" s="1075"/>
      <c r="M45" s="1075"/>
      <c r="N45" s="1075"/>
      <c r="O45" s="1075"/>
      <c r="P45" s="1075"/>
      <c r="Q45" s="1075"/>
      <c r="R45" s="1075"/>
      <c r="S45" s="1075"/>
      <c r="T45" s="1075"/>
      <c r="U45" s="1075"/>
      <c r="V45" s="1075"/>
      <c r="W45" s="1075"/>
      <c r="X45" s="1075"/>
      <c r="Y45" s="1075"/>
      <c r="Z45" s="1076"/>
      <c r="AA45" s="1040" t="str">
        <f>+Datos!E143</f>
        <v>TOTAL</v>
      </c>
      <c r="AB45" s="1041"/>
      <c r="AC45" s="1041"/>
      <c r="AD45" s="1041"/>
      <c r="AE45" s="1042"/>
      <c r="AF45" s="1040">
        <f>+Datos!F143</f>
        <v>604450</v>
      </c>
      <c r="AG45" s="1041"/>
      <c r="AH45" s="1041"/>
      <c r="AI45" s="1041"/>
      <c r="AJ45" s="1042"/>
    </row>
    <row r="46" spans="1:36" ht="16.5" hidden="1" x14ac:dyDescent="0.2">
      <c r="A46" s="804">
        <f>+Datos!A144</f>
        <v>0</v>
      </c>
      <c r="B46" s="805"/>
      <c r="C46" s="804">
        <f>+Datos!B144</f>
        <v>0</v>
      </c>
      <c r="D46" s="872"/>
      <c r="E46" s="805"/>
      <c r="F46" s="804" t="e">
        <f>+Datos!#REF!</f>
        <v>#REF!</v>
      </c>
      <c r="G46" s="872"/>
      <c r="H46" s="872"/>
      <c r="I46" s="872"/>
      <c r="J46" s="805"/>
      <c r="K46" s="1074">
        <f>+Datos!D144</f>
        <v>0</v>
      </c>
      <c r="L46" s="1075"/>
      <c r="M46" s="1075"/>
      <c r="N46" s="1075"/>
      <c r="O46" s="1075"/>
      <c r="P46" s="1075"/>
      <c r="Q46" s="1075"/>
      <c r="R46" s="1075"/>
      <c r="S46" s="1075"/>
      <c r="T46" s="1075"/>
      <c r="U46" s="1075"/>
      <c r="V46" s="1075"/>
      <c r="W46" s="1075"/>
      <c r="X46" s="1075"/>
      <c r="Y46" s="1075"/>
      <c r="Z46" s="1076"/>
      <c r="AA46" s="1040">
        <f>+Datos!E144</f>
        <v>0</v>
      </c>
      <c r="AB46" s="1041"/>
      <c r="AC46" s="1041"/>
      <c r="AD46" s="1041"/>
      <c r="AE46" s="1042"/>
      <c r="AF46" s="1040">
        <f>+Datos!F144</f>
        <v>0</v>
      </c>
      <c r="AG46" s="1041"/>
      <c r="AH46" s="1041"/>
      <c r="AI46" s="1041"/>
      <c r="AJ46" s="1042"/>
    </row>
    <row r="47" spans="1:36" ht="16.5" hidden="1" x14ac:dyDescent="0.2">
      <c r="A47" s="804">
        <f>+Datos!A145</f>
        <v>0</v>
      </c>
      <c r="B47" s="805"/>
      <c r="C47" s="804">
        <f>+Datos!B145</f>
        <v>0</v>
      </c>
      <c r="D47" s="872"/>
      <c r="E47" s="805"/>
      <c r="F47" s="804">
        <f>+Datos!C145</f>
        <v>0</v>
      </c>
      <c r="G47" s="872"/>
      <c r="H47" s="872"/>
      <c r="I47" s="872"/>
      <c r="J47" s="805"/>
      <c r="K47" s="1074">
        <f>+Datos!D145</f>
        <v>0</v>
      </c>
      <c r="L47" s="1075"/>
      <c r="M47" s="1075"/>
      <c r="N47" s="1075"/>
      <c r="O47" s="1075"/>
      <c r="P47" s="1075"/>
      <c r="Q47" s="1075"/>
      <c r="R47" s="1075"/>
      <c r="S47" s="1075"/>
      <c r="T47" s="1075"/>
      <c r="U47" s="1075"/>
      <c r="V47" s="1075"/>
      <c r="W47" s="1075"/>
      <c r="X47" s="1075"/>
      <c r="Y47" s="1075"/>
      <c r="Z47" s="1076"/>
      <c r="AA47" s="1040">
        <f>+Datos!E145</f>
        <v>0</v>
      </c>
      <c r="AB47" s="1041"/>
      <c r="AC47" s="1041"/>
      <c r="AD47" s="1041"/>
      <c r="AE47" s="1042"/>
      <c r="AF47" s="1040">
        <f>+Datos!F145</f>
        <v>0</v>
      </c>
      <c r="AG47" s="1041"/>
      <c r="AH47" s="1041"/>
      <c r="AI47" s="1041"/>
      <c r="AJ47" s="1042"/>
    </row>
    <row r="48" spans="1:36" ht="16.5" hidden="1" x14ac:dyDescent="0.2">
      <c r="A48" s="804">
        <f>+Datos!A146</f>
        <v>0</v>
      </c>
      <c r="B48" s="805"/>
      <c r="C48" s="804">
        <f>+Datos!B146</f>
        <v>0</v>
      </c>
      <c r="D48" s="872"/>
      <c r="E48" s="805"/>
      <c r="F48" s="804">
        <f>+Datos!C146</f>
        <v>0</v>
      </c>
      <c r="G48" s="872"/>
      <c r="H48" s="872"/>
      <c r="I48" s="872"/>
      <c r="J48" s="805"/>
      <c r="K48" s="1074">
        <f>+Datos!D146</f>
        <v>0</v>
      </c>
      <c r="L48" s="1075"/>
      <c r="M48" s="1075"/>
      <c r="N48" s="1075"/>
      <c r="O48" s="1075"/>
      <c r="P48" s="1075"/>
      <c r="Q48" s="1075"/>
      <c r="R48" s="1075"/>
      <c r="S48" s="1075"/>
      <c r="T48" s="1075"/>
      <c r="U48" s="1075"/>
      <c r="V48" s="1075"/>
      <c r="W48" s="1075"/>
      <c r="X48" s="1075"/>
      <c r="Y48" s="1075"/>
      <c r="Z48" s="1076"/>
      <c r="AA48" s="1040">
        <f>+Datos!E146</f>
        <v>0</v>
      </c>
      <c r="AB48" s="1041"/>
      <c r="AC48" s="1041"/>
      <c r="AD48" s="1041"/>
      <c r="AE48" s="1042"/>
      <c r="AF48" s="1040">
        <f>+Datos!F146</f>
        <v>0</v>
      </c>
      <c r="AG48" s="1041"/>
      <c r="AH48" s="1041"/>
      <c r="AI48" s="1041"/>
      <c r="AJ48" s="1042"/>
    </row>
    <row r="49" spans="1:36" ht="16.5" hidden="1" x14ac:dyDescent="0.2">
      <c r="A49" s="804">
        <f>+Datos!A147</f>
        <v>0</v>
      </c>
      <c r="B49" s="805"/>
      <c r="C49" s="804">
        <f>+Datos!B147</f>
        <v>0</v>
      </c>
      <c r="D49" s="872"/>
      <c r="E49" s="805"/>
      <c r="F49" s="804">
        <f>+Datos!C147</f>
        <v>0</v>
      </c>
      <c r="G49" s="872"/>
      <c r="H49" s="872"/>
      <c r="I49" s="872"/>
      <c r="J49" s="805"/>
      <c r="K49" s="1074">
        <f>+Datos!D147</f>
        <v>0</v>
      </c>
      <c r="L49" s="1075"/>
      <c r="M49" s="1075"/>
      <c r="N49" s="1075"/>
      <c r="O49" s="1075"/>
      <c r="P49" s="1075"/>
      <c r="Q49" s="1075"/>
      <c r="R49" s="1075"/>
      <c r="S49" s="1075"/>
      <c r="T49" s="1075"/>
      <c r="U49" s="1075"/>
      <c r="V49" s="1075"/>
      <c r="W49" s="1075"/>
      <c r="X49" s="1075"/>
      <c r="Y49" s="1075"/>
      <c r="Z49" s="1076"/>
      <c r="AA49" s="1040">
        <f>+Datos!E147</f>
        <v>0</v>
      </c>
      <c r="AB49" s="1041"/>
      <c r="AC49" s="1041"/>
      <c r="AD49" s="1041"/>
      <c r="AE49" s="1042"/>
      <c r="AF49" s="1040">
        <f>+Datos!F147</f>
        <v>0</v>
      </c>
      <c r="AG49" s="1041"/>
      <c r="AH49" s="1041"/>
      <c r="AI49" s="1041"/>
      <c r="AJ49" s="1042"/>
    </row>
    <row r="50" spans="1:36" ht="16.5" hidden="1" x14ac:dyDescent="0.2">
      <c r="A50" s="804">
        <f>+Datos!A148</f>
        <v>0</v>
      </c>
      <c r="B50" s="805"/>
      <c r="C50" s="804">
        <f>+Datos!B148</f>
        <v>0</v>
      </c>
      <c r="D50" s="872"/>
      <c r="E50" s="805"/>
      <c r="F50" s="804">
        <f>+Datos!C148</f>
        <v>0</v>
      </c>
      <c r="G50" s="872"/>
      <c r="H50" s="872"/>
      <c r="I50" s="872"/>
      <c r="J50" s="805"/>
      <c r="K50" s="1074">
        <f>+Datos!D148</f>
        <v>0</v>
      </c>
      <c r="L50" s="1075"/>
      <c r="M50" s="1075"/>
      <c r="N50" s="1075"/>
      <c r="O50" s="1075"/>
      <c r="P50" s="1075"/>
      <c r="Q50" s="1075"/>
      <c r="R50" s="1075"/>
      <c r="S50" s="1075"/>
      <c r="T50" s="1075"/>
      <c r="U50" s="1075"/>
      <c r="V50" s="1075"/>
      <c r="W50" s="1075"/>
      <c r="X50" s="1075"/>
      <c r="Y50" s="1075"/>
      <c r="Z50" s="1076"/>
      <c r="AA50" s="1040">
        <f>+Datos!E148</f>
        <v>0</v>
      </c>
      <c r="AB50" s="1041"/>
      <c r="AC50" s="1041"/>
      <c r="AD50" s="1041"/>
      <c r="AE50" s="1042"/>
      <c r="AF50" s="1040">
        <f>+Datos!F148</f>
        <v>0</v>
      </c>
      <c r="AG50" s="1041"/>
      <c r="AH50" s="1041"/>
      <c r="AI50" s="1041"/>
      <c r="AJ50" s="1042"/>
    </row>
    <row r="51" spans="1:36" ht="16.5" hidden="1" x14ac:dyDescent="0.2">
      <c r="A51" s="804">
        <f>+Datos!A149</f>
        <v>0</v>
      </c>
      <c r="B51" s="805"/>
      <c r="C51" s="804">
        <f>+Datos!B149</f>
        <v>0</v>
      </c>
      <c r="D51" s="872"/>
      <c r="E51" s="805"/>
      <c r="F51" s="804">
        <f>+Datos!C149</f>
        <v>0</v>
      </c>
      <c r="G51" s="872"/>
      <c r="H51" s="872"/>
      <c r="I51" s="872"/>
      <c r="J51" s="805"/>
      <c r="K51" s="1074">
        <f>+Datos!D149</f>
        <v>0</v>
      </c>
      <c r="L51" s="1075"/>
      <c r="M51" s="1075"/>
      <c r="N51" s="1075"/>
      <c r="O51" s="1075"/>
      <c r="P51" s="1075"/>
      <c r="Q51" s="1075"/>
      <c r="R51" s="1075"/>
      <c r="S51" s="1075"/>
      <c r="T51" s="1075"/>
      <c r="U51" s="1075"/>
      <c r="V51" s="1075"/>
      <c r="W51" s="1075"/>
      <c r="X51" s="1075"/>
      <c r="Y51" s="1075"/>
      <c r="Z51" s="1076"/>
      <c r="AA51" s="1040">
        <f>+Datos!E149</f>
        <v>0</v>
      </c>
      <c r="AB51" s="1041"/>
      <c r="AC51" s="1041"/>
      <c r="AD51" s="1041"/>
      <c r="AE51" s="1042"/>
      <c r="AF51" s="1040">
        <f>+Datos!F149</f>
        <v>0</v>
      </c>
      <c r="AG51" s="1041"/>
      <c r="AH51" s="1041"/>
      <c r="AI51" s="1041"/>
      <c r="AJ51" s="1042"/>
    </row>
    <row r="52" spans="1:36" ht="16.5" hidden="1" x14ac:dyDescent="0.2">
      <c r="A52" s="804">
        <f>+Datos!A150</f>
        <v>0</v>
      </c>
      <c r="B52" s="805"/>
      <c r="C52" s="804">
        <f>+Datos!B150</f>
        <v>0</v>
      </c>
      <c r="D52" s="872"/>
      <c r="E52" s="805"/>
      <c r="F52" s="804">
        <f>+Datos!C150</f>
        <v>0</v>
      </c>
      <c r="G52" s="872"/>
      <c r="H52" s="872"/>
      <c r="I52" s="872"/>
      <c r="J52" s="805"/>
      <c r="K52" s="1074">
        <f>+Datos!D150</f>
        <v>0</v>
      </c>
      <c r="L52" s="1075"/>
      <c r="M52" s="1075"/>
      <c r="N52" s="1075"/>
      <c r="O52" s="1075"/>
      <c r="P52" s="1075"/>
      <c r="Q52" s="1075"/>
      <c r="R52" s="1075"/>
      <c r="S52" s="1075"/>
      <c r="T52" s="1075"/>
      <c r="U52" s="1075"/>
      <c r="V52" s="1075"/>
      <c r="W52" s="1075"/>
      <c r="X52" s="1075"/>
      <c r="Y52" s="1075"/>
      <c r="Z52" s="1076"/>
      <c r="AA52" s="1040">
        <f>+Datos!E150</f>
        <v>0</v>
      </c>
      <c r="AB52" s="1041"/>
      <c r="AC52" s="1041"/>
      <c r="AD52" s="1041"/>
      <c r="AE52" s="1042"/>
      <c r="AF52" s="1040">
        <f>+Datos!F150</f>
        <v>0</v>
      </c>
      <c r="AG52" s="1041"/>
      <c r="AH52" s="1041"/>
      <c r="AI52" s="1041"/>
      <c r="AJ52" s="1042"/>
    </row>
    <row r="53" spans="1:36" ht="16.5" hidden="1" x14ac:dyDescent="0.2">
      <c r="A53" s="804">
        <f>+Datos!A151</f>
        <v>0</v>
      </c>
      <c r="B53" s="805"/>
      <c r="C53" s="804">
        <f>+Datos!B151</f>
        <v>0</v>
      </c>
      <c r="D53" s="872"/>
      <c r="E53" s="805"/>
      <c r="F53" s="804">
        <f>+Datos!C151</f>
        <v>0</v>
      </c>
      <c r="G53" s="872"/>
      <c r="H53" s="872"/>
      <c r="I53" s="872"/>
      <c r="J53" s="805"/>
      <c r="K53" s="1074">
        <f>+Datos!D151</f>
        <v>0</v>
      </c>
      <c r="L53" s="1075"/>
      <c r="M53" s="1075"/>
      <c r="N53" s="1075"/>
      <c r="O53" s="1075"/>
      <c r="P53" s="1075"/>
      <c r="Q53" s="1075"/>
      <c r="R53" s="1075"/>
      <c r="S53" s="1075"/>
      <c r="T53" s="1075"/>
      <c r="U53" s="1075"/>
      <c r="V53" s="1075"/>
      <c r="W53" s="1075"/>
      <c r="X53" s="1075"/>
      <c r="Y53" s="1075"/>
      <c r="Z53" s="1076"/>
      <c r="AA53" s="1040">
        <f>+Datos!E151</f>
        <v>0</v>
      </c>
      <c r="AB53" s="1041"/>
      <c r="AC53" s="1041"/>
      <c r="AD53" s="1041"/>
      <c r="AE53" s="1042"/>
      <c r="AF53" s="1040">
        <f>+Datos!F151</f>
        <v>0</v>
      </c>
      <c r="AG53" s="1041"/>
      <c r="AH53" s="1041"/>
      <c r="AI53" s="1041"/>
      <c r="AJ53" s="1042"/>
    </row>
    <row r="54" spans="1:36" ht="16.5" hidden="1" x14ac:dyDescent="0.2">
      <c r="A54" s="804">
        <f>+Datos!A152</f>
        <v>0</v>
      </c>
      <c r="B54" s="805"/>
      <c r="C54" s="804">
        <f>+Datos!B152</f>
        <v>0</v>
      </c>
      <c r="D54" s="872"/>
      <c r="E54" s="805"/>
      <c r="F54" s="804">
        <f>+Datos!C152</f>
        <v>0</v>
      </c>
      <c r="G54" s="872"/>
      <c r="H54" s="872"/>
      <c r="I54" s="872"/>
      <c r="J54" s="805"/>
      <c r="K54" s="1074">
        <f>+Datos!D152</f>
        <v>0</v>
      </c>
      <c r="L54" s="1075"/>
      <c r="M54" s="1075"/>
      <c r="N54" s="1075"/>
      <c r="O54" s="1075"/>
      <c r="P54" s="1075"/>
      <c r="Q54" s="1075"/>
      <c r="R54" s="1075"/>
      <c r="S54" s="1075"/>
      <c r="T54" s="1075"/>
      <c r="U54" s="1075"/>
      <c r="V54" s="1075"/>
      <c r="W54" s="1075"/>
      <c r="X54" s="1075"/>
      <c r="Y54" s="1075"/>
      <c r="Z54" s="1076"/>
      <c r="AA54" s="1040">
        <f>+Datos!E152</f>
        <v>0</v>
      </c>
      <c r="AB54" s="1041"/>
      <c r="AC54" s="1041"/>
      <c r="AD54" s="1041"/>
      <c r="AE54" s="1042"/>
      <c r="AF54" s="1040">
        <f>+Datos!F152</f>
        <v>0</v>
      </c>
      <c r="AG54" s="1041"/>
      <c r="AH54" s="1041"/>
      <c r="AI54" s="1041"/>
      <c r="AJ54" s="1042"/>
    </row>
    <row r="55" spans="1:36" ht="16.5" hidden="1" x14ac:dyDescent="0.2">
      <c r="A55" s="804">
        <f>+Datos!A153</f>
        <v>0</v>
      </c>
      <c r="B55" s="805"/>
      <c r="C55" s="804">
        <f>+Datos!B153</f>
        <v>0</v>
      </c>
      <c r="D55" s="872"/>
      <c r="E55" s="805"/>
      <c r="F55" s="804">
        <f>+Datos!C153</f>
        <v>0</v>
      </c>
      <c r="G55" s="872"/>
      <c r="H55" s="872"/>
      <c r="I55" s="872"/>
      <c r="J55" s="805"/>
      <c r="K55" s="1074">
        <f>+Datos!D153</f>
        <v>0</v>
      </c>
      <c r="L55" s="1075"/>
      <c r="M55" s="1075"/>
      <c r="N55" s="1075"/>
      <c r="O55" s="1075"/>
      <c r="P55" s="1075"/>
      <c r="Q55" s="1075"/>
      <c r="R55" s="1075"/>
      <c r="S55" s="1075"/>
      <c r="T55" s="1075"/>
      <c r="U55" s="1075"/>
      <c r="V55" s="1075"/>
      <c r="W55" s="1075"/>
      <c r="X55" s="1075"/>
      <c r="Y55" s="1075"/>
      <c r="Z55" s="1076"/>
      <c r="AA55" s="1040">
        <f>+Datos!E153</f>
        <v>0</v>
      </c>
      <c r="AB55" s="1041"/>
      <c r="AC55" s="1041"/>
      <c r="AD55" s="1041"/>
      <c r="AE55" s="1042"/>
      <c r="AF55" s="1040">
        <f>+Datos!F153</f>
        <v>0</v>
      </c>
      <c r="AG55" s="1041"/>
      <c r="AH55" s="1041"/>
      <c r="AI55" s="1041"/>
      <c r="AJ55" s="1042"/>
    </row>
    <row r="56" spans="1:36" ht="16.5" hidden="1" x14ac:dyDescent="0.2">
      <c r="A56" s="804">
        <f>+Datos!A154</f>
        <v>0</v>
      </c>
      <c r="B56" s="805"/>
      <c r="C56" s="804">
        <f>+Datos!B154</f>
        <v>0</v>
      </c>
      <c r="D56" s="872"/>
      <c r="E56" s="805"/>
      <c r="F56" s="804">
        <f>+Datos!C154</f>
        <v>0</v>
      </c>
      <c r="G56" s="872"/>
      <c r="H56" s="872"/>
      <c r="I56" s="872"/>
      <c r="J56" s="805"/>
      <c r="K56" s="1074">
        <f>+Datos!D154</f>
        <v>0</v>
      </c>
      <c r="L56" s="1075"/>
      <c r="M56" s="1075"/>
      <c r="N56" s="1075"/>
      <c r="O56" s="1075"/>
      <c r="P56" s="1075"/>
      <c r="Q56" s="1075"/>
      <c r="R56" s="1075"/>
      <c r="S56" s="1075"/>
      <c r="T56" s="1075"/>
      <c r="U56" s="1075"/>
      <c r="V56" s="1075"/>
      <c r="W56" s="1075"/>
      <c r="X56" s="1075"/>
      <c r="Y56" s="1075"/>
      <c r="Z56" s="1076"/>
      <c r="AA56" s="1040">
        <f>+Datos!E154</f>
        <v>0</v>
      </c>
      <c r="AB56" s="1041"/>
      <c r="AC56" s="1041"/>
      <c r="AD56" s="1041"/>
      <c r="AE56" s="1042"/>
      <c r="AF56" s="1040">
        <f>+Datos!F154</f>
        <v>0</v>
      </c>
      <c r="AG56" s="1041"/>
      <c r="AH56" s="1041"/>
      <c r="AI56" s="1041"/>
      <c r="AJ56" s="1042"/>
    </row>
    <row r="57" spans="1:36" ht="16.5" hidden="1" x14ac:dyDescent="0.2">
      <c r="A57" s="804">
        <f>+Datos!A155</f>
        <v>0</v>
      </c>
      <c r="B57" s="805"/>
      <c r="C57" s="804">
        <f>+Datos!B155</f>
        <v>0</v>
      </c>
      <c r="D57" s="872"/>
      <c r="E57" s="805"/>
      <c r="F57" s="804">
        <f>+Datos!C155</f>
        <v>0</v>
      </c>
      <c r="G57" s="872"/>
      <c r="H57" s="872"/>
      <c r="I57" s="872"/>
      <c r="J57" s="805"/>
      <c r="K57" s="1074">
        <f>+Datos!D155</f>
        <v>0</v>
      </c>
      <c r="L57" s="1075"/>
      <c r="M57" s="1075"/>
      <c r="N57" s="1075"/>
      <c r="O57" s="1075"/>
      <c r="P57" s="1075"/>
      <c r="Q57" s="1075"/>
      <c r="R57" s="1075"/>
      <c r="S57" s="1075"/>
      <c r="T57" s="1075"/>
      <c r="U57" s="1075"/>
      <c r="V57" s="1075"/>
      <c r="W57" s="1075"/>
      <c r="X57" s="1075"/>
      <c r="Y57" s="1075"/>
      <c r="Z57" s="1076"/>
      <c r="AA57" s="1040">
        <f>+Datos!E155</f>
        <v>0</v>
      </c>
      <c r="AB57" s="1041"/>
      <c r="AC57" s="1041"/>
      <c r="AD57" s="1041"/>
      <c r="AE57" s="1042"/>
      <c r="AF57" s="1040">
        <f>+Datos!F155</f>
        <v>0</v>
      </c>
      <c r="AG57" s="1041"/>
      <c r="AH57" s="1041"/>
      <c r="AI57" s="1041"/>
      <c r="AJ57" s="1042"/>
    </row>
    <row r="58" spans="1:36" ht="16.5" hidden="1" x14ac:dyDescent="0.2">
      <c r="A58" s="804">
        <f>+Datos!A156</f>
        <v>0</v>
      </c>
      <c r="B58" s="805"/>
      <c r="C58" s="804">
        <f>+Datos!B156</f>
        <v>0</v>
      </c>
      <c r="D58" s="872"/>
      <c r="E58" s="805"/>
      <c r="F58" s="804">
        <f>+Datos!C156</f>
        <v>0</v>
      </c>
      <c r="G58" s="872"/>
      <c r="H58" s="872"/>
      <c r="I58" s="872"/>
      <c r="J58" s="805"/>
      <c r="K58" s="1074">
        <f>+Datos!D156</f>
        <v>0</v>
      </c>
      <c r="L58" s="1075"/>
      <c r="M58" s="1075"/>
      <c r="N58" s="1075"/>
      <c r="O58" s="1075"/>
      <c r="P58" s="1075"/>
      <c r="Q58" s="1075"/>
      <c r="R58" s="1075"/>
      <c r="S58" s="1075"/>
      <c r="T58" s="1075"/>
      <c r="U58" s="1075"/>
      <c r="V58" s="1075"/>
      <c r="W58" s="1075"/>
      <c r="X58" s="1075"/>
      <c r="Y58" s="1075"/>
      <c r="Z58" s="1076"/>
      <c r="AA58" s="1040">
        <f>+Datos!E156</f>
        <v>0</v>
      </c>
      <c r="AB58" s="1041"/>
      <c r="AC58" s="1041"/>
      <c r="AD58" s="1041"/>
      <c r="AE58" s="1042"/>
      <c r="AF58" s="1040">
        <f>+Datos!F156</f>
        <v>0</v>
      </c>
      <c r="AG58" s="1041"/>
      <c r="AH58" s="1041"/>
      <c r="AI58" s="1041"/>
      <c r="AJ58" s="1042"/>
    </row>
    <row r="59" spans="1:36" ht="16.5" hidden="1" x14ac:dyDescent="0.2">
      <c r="A59" s="804">
        <f>+Datos!A157</f>
        <v>0</v>
      </c>
      <c r="B59" s="805"/>
      <c r="C59" s="804">
        <f>+Datos!B157</f>
        <v>0</v>
      </c>
      <c r="D59" s="872"/>
      <c r="E59" s="805"/>
      <c r="F59" s="804">
        <f>+Datos!C157</f>
        <v>0</v>
      </c>
      <c r="G59" s="872"/>
      <c r="H59" s="872"/>
      <c r="I59" s="872"/>
      <c r="J59" s="805"/>
      <c r="K59" s="1074">
        <f>+Datos!D157</f>
        <v>0</v>
      </c>
      <c r="L59" s="1075"/>
      <c r="M59" s="1075"/>
      <c r="N59" s="1075"/>
      <c r="O59" s="1075"/>
      <c r="P59" s="1075"/>
      <c r="Q59" s="1075"/>
      <c r="R59" s="1075"/>
      <c r="S59" s="1075"/>
      <c r="T59" s="1075"/>
      <c r="U59" s="1075"/>
      <c r="V59" s="1075"/>
      <c r="W59" s="1075"/>
      <c r="X59" s="1075"/>
      <c r="Y59" s="1075"/>
      <c r="Z59" s="1076"/>
      <c r="AA59" s="1040">
        <f>+Datos!E157</f>
        <v>0</v>
      </c>
      <c r="AB59" s="1041"/>
      <c r="AC59" s="1041"/>
      <c r="AD59" s="1041"/>
      <c r="AE59" s="1042"/>
      <c r="AF59" s="1040">
        <f>+Datos!F157</f>
        <v>0</v>
      </c>
      <c r="AG59" s="1041"/>
      <c r="AH59" s="1041"/>
      <c r="AI59" s="1041"/>
      <c r="AJ59" s="1042"/>
    </row>
    <row r="60" spans="1:36" ht="16.5" hidden="1" x14ac:dyDescent="0.2">
      <c r="A60" s="804">
        <f>+Datos!A158</f>
        <v>0</v>
      </c>
      <c r="B60" s="805"/>
      <c r="C60" s="804">
        <f>+Datos!B158</f>
        <v>0</v>
      </c>
      <c r="D60" s="872"/>
      <c r="E60" s="805"/>
      <c r="F60" s="804">
        <f>+Datos!C158</f>
        <v>0</v>
      </c>
      <c r="G60" s="872"/>
      <c r="H60" s="872"/>
      <c r="I60" s="872"/>
      <c r="J60" s="805"/>
      <c r="K60" s="1074">
        <f>+Datos!D158</f>
        <v>0</v>
      </c>
      <c r="L60" s="1075"/>
      <c r="M60" s="1075"/>
      <c r="N60" s="1075"/>
      <c r="O60" s="1075"/>
      <c r="P60" s="1075"/>
      <c r="Q60" s="1075"/>
      <c r="R60" s="1075"/>
      <c r="S60" s="1075"/>
      <c r="T60" s="1075"/>
      <c r="U60" s="1075"/>
      <c r="V60" s="1075"/>
      <c r="W60" s="1075"/>
      <c r="X60" s="1075"/>
      <c r="Y60" s="1075"/>
      <c r="Z60" s="1076"/>
      <c r="AA60" s="1040">
        <f>+Datos!E158</f>
        <v>0</v>
      </c>
      <c r="AB60" s="1041"/>
      <c r="AC60" s="1041"/>
      <c r="AD60" s="1041"/>
      <c r="AE60" s="1042"/>
      <c r="AF60" s="1040">
        <f>+Datos!F158</f>
        <v>0</v>
      </c>
      <c r="AG60" s="1041"/>
      <c r="AH60" s="1041"/>
      <c r="AI60" s="1041"/>
      <c r="AJ60" s="1042"/>
    </row>
    <row r="61" spans="1:36" ht="15.75" hidden="1" x14ac:dyDescent="0.2">
      <c r="A61" s="354"/>
      <c r="B61" s="354"/>
      <c r="C61" s="354"/>
      <c r="D61" s="354"/>
      <c r="E61" s="354"/>
      <c r="F61" s="164"/>
      <c r="G61" s="164"/>
      <c r="H61" s="164"/>
      <c r="I61" s="164"/>
      <c r="J61" s="164"/>
      <c r="K61" s="73"/>
      <c r="L61" s="73"/>
      <c r="M61" s="73"/>
      <c r="N61" s="73"/>
      <c r="O61" s="73"/>
      <c r="P61" s="73"/>
      <c r="Q61" s="73"/>
      <c r="R61" s="73"/>
      <c r="S61" s="73"/>
      <c r="T61" s="73"/>
      <c r="U61" s="73"/>
      <c r="V61" s="73"/>
      <c r="W61" s="73"/>
      <c r="X61" s="73"/>
      <c r="Y61" s="73"/>
      <c r="Z61" s="73"/>
      <c r="AA61" s="1048" t="s">
        <v>547</v>
      </c>
      <c r="AB61" s="1049"/>
      <c r="AC61" s="1049"/>
      <c r="AD61" s="1049"/>
      <c r="AE61" s="1050"/>
      <c r="AF61" s="1077" t="e">
        <f>SUM(AF12:AJ60)</f>
        <v>#REF!</v>
      </c>
      <c r="AG61" s="1078"/>
      <c r="AH61" s="1078"/>
      <c r="AI61" s="1078"/>
      <c r="AJ61" s="1079"/>
    </row>
    <row r="62" spans="1:36" ht="15.75" hidden="1" x14ac:dyDescent="0.2">
      <c r="A62" s="354"/>
      <c r="B62" s="354"/>
      <c r="C62" s="354"/>
      <c r="D62" s="354"/>
      <c r="E62" s="354"/>
      <c r="F62" s="164"/>
      <c r="G62" s="164"/>
      <c r="H62" s="164"/>
      <c r="I62" s="164"/>
      <c r="J62" s="164"/>
      <c r="K62" s="73"/>
      <c r="L62" s="73"/>
      <c r="M62" s="73"/>
      <c r="N62" s="73"/>
      <c r="O62" s="73"/>
      <c r="P62" s="73"/>
      <c r="Q62" s="73"/>
      <c r="R62" s="73"/>
      <c r="S62" s="73"/>
      <c r="T62" s="73"/>
      <c r="U62" s="73"/>
      <c r="V62" s="73"/>
      <c r="W62" s="73"/>
      <c r="X62" s="73"/>
      <c r="Y62" s="73"/>
      <c r="Z62" s="73"/>
      <c r="AA62" s="1048" t="s">
        <v>548</v>
      </c>
      <c r="AB62" s="1049"/>
      <c r="AC62" s="1049"/>
      <c r="AD62" s="1049"/>
      <c r="AE62" s="1050"/>
      <c r="AF62" s="1077">
        <v>0</v>
      </c>
      <c r="AG62" s="1078"/>
      <c r="AH62" s="1078"/>
      <c r="AI62" s="1078"/>
      <c r="AJ62" s="1079"/>
    </row>
    <row r="63" spans="1:36" ht="15.75" hidden="1" x14ac:dyDescent="0.2">
      <c r="A63" s="354"/>
      <c r="B63" s="354"/>
      <c r="C63" s="354"/>
      <c r="D63" s="354"/>
      <c r="E63" s="354"/>
      <c r="F63" s="164"/>
      <c r="G63" s="164"/>
      <c r="H63" s="164"/>
      <c r="I63" s="164"/>
      <c r="J63" s="164"/>
      <c r="K63" s="73"/>
      <c r="L63" s="73"/>
      <c r="M63" s="73"/>
      <c r="N63" s="73"/>
      <c r="O63" s="73"/>
      <c r="P63" s="73"/>
      <c r="Q63" s="73"/>
      <c r="R63" s="73"/>
      <c r="S63" s="73"/>
      <c r="T63" s="73"/>
      <c r="U63" s="73"/>
      <c r="V63" s="73"/>
      <c r="W63" s="73"/>
      <c r="X63" s="73"/>
      <c r="Y63" s="73"/>
      <c r="Z63" s="73"/>
      <c r="AA63" s="1048" t="s">
        <v>414</v>
      </c>
      <c r="AB63" s="1049"/>
      <c r="AC63" s="1049"/>
      <c r="AD63" s="1049"/>
      <c r="AE63" s="1050"/>
      <c r="AF63" s="1077" t="e">
        <f>+AF61+AF62</f>
        <v>#REF!</v>
      </c>
      <c r="AG63" s="1078"/>
      <c r="AH63" s="1078"/>
      <c r="AI63" s="1078"/>
      <c r="AJ63" s="1079"/>
    </row>
    <row r="64" spans="1:36" x14ac:dyDescent="0.2">
      <c r="A64" s="51"/>
      <c r="B64" s="51"/>
      <c r="C64" s="51"/>
      <c r="D64" s="51"/>
      <c r="E64" s="51"/>
      <c r="F64" s="164"/>
      <c r="G64" s="164"/>
      <c r="H64" s="164"/>
      <c r="I64" s="164"/>
      <c r="J64" s="164"/>
      <c r="K64" s="51"/>
      <c r="L64" s="51"/>
      <c r="M64" s="51"/>
      <c r="N64" s="51"/>
      <c r="O64" s="51"/>
      <c r="P64" s="51"/>
      <c r="Q64" s="51"/>
      <c r="R64" s="51"/>
      <c r="S64" s="51"/>
      <c r="T64" s="51"/>
      <c r="U64" s="51"/>
      <c r="V64" s="51"/>
      <c r="W64" s="51"/>
      <c r="X64" s="51"/>
      <c r="Y64" s="51"/>
      <c r="Z64" s="74"/>
      <c r="AA64" s="74"/>
      <c r="AB64" s="74"/>
      <c r="AC64" s="74"/>
      <c r="AD64" s="74"/>
      <c r="AE64" s="74"/>
      <c r="AF64" s="74"/>
      <c r="AG64" s="74"/>
      <c r="AH64" s="74"/>
      <c r="AI64" s="74"/>
    </row>
    <row r="65" spans="1:35" ht="21" customHeight="1" x14ac:dyDescent="0.2">
      <c r="A65" s="258" t="s">
        <v>272</v>
      </c>
      <c r="B65" s="258"/>
      <c r="C65" s="258"/>
      <c r="D65" s="258"/>
      <c r="E65" s="258"/>
      <c r="F65" s="1089">
        <f>+Datos!$B$67</f>
        <v>604450</v>
      </c>
      <c r="G65" s="1089"/>
      <c r="H65" s="1089"/>
      <c r="I65" s="1089"/>
      <c r="J65" s="265"/>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161"/>
      <c r="AI65" s="161"/>
    </row>
    <row r="66" spans="1:35" ht="16.5" x14ac:dyDescent="0.2">
      <c r="A66" s="261" t="str">
        <f>+Datos!$D$97</f>
        <v>UN MILLON  SEISCIENTOS MIL PESOS M.L.</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261"/>
      <c r="AE66" s="261"/>
      <c r="AF66" s="261"/>
      <c r="AG66" s="261"/>
      <c r="AH66" s="50"/>
      <c r="AI66" s="50"/>
    </row>
    <row r="67" spans="1:35" ht="16.5" x14ac:dyDescent="0.2">
      <c r="A67" s="258"/>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51"/>
      <c r="AI67" s="51"/>
    </row>
    <row r="68" spans="1:35" ht="16.5" x14ac:dyDescent="0.2">
      <c r="A68" s="1086" t="s">
        <v>273</v>
      </c>
      <c r="B68" s="1086"/>
      <c r="C68" s="1086"/>
      <c r="D68" s="1086"/>
      <c r="E68" s="261" t="str">
        <f>CONCATENATE(Datos!B65," con NIT ",Datos!$B$66)</f>
        <v>VIVERO FLORECER S.A.S con NIT 900713950-7</v>
      </c>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61"/>
      <c r="AE68" s="261"/>
      <c r="AF68" s="261"/>
      <c r="AG68" s="261"/>
      <c r="AH68" s="50"/>
      <c r="AI68" s="50"/>
    </row>
    <row r="69" spans="1:35" ht="16.5" x14ac:dyDescent="0.2">
      <c r="A69" s="258"/>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51"/>
      <c r="AI69" s="51"/>
    </row>
    <row r="70" spans="1:35" ht="16.5" x14ac:dyDescent="0.2">
      <c r="A70" s="258" t="s">
        <v>612</v>
      </c>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51"/>
      <c r="AI70" s="51"/>
    </row>
    <row r="71" spans="1:35" ht="16.5" x14ac:dyDescent="0.2">
      <c r="A71" s="258"/>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51"/>
      <c r="AI71" s="51"/>
    </row>
    <row r="72" spans="1:35" ht="16.5" x14ac:dyDescent="0.2">
      <c r="A72" s="258" t="str">
        <f>CONCATENATE("Medellín, ",Datos!$B$96)</f>
        <v>Medellín, 21 de junio de 2023</v>
      </c>
      <c r="B72" s="258"/>
      <c r="C72" s="258"/>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148"/>
      <c r="AI72" s="148"/>
    </row>
    <row r="73" spans="1:35" ht="16.5" x14ac:dyDescent="0.2">
      <c r="A73" s="258"/>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51"/>
      <c r="AI73" s="51"/>
    </row>
    <row r="74" spans="1:35" ht="16.5" x14ac:dyDescent="0.2">
      <c r="A74" s="1087" t="s">
        <v>275</v>
      </c>
      <c r="B74" s="1087"/>
      <c r="C74" s="1087"/>
      <c r="D74" s="1087"/>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258"/>
      <c r="AG74" s="258"/>
      <c r="AH74" s="51"/>
      <c r="AI74" s="51"/>
    </row>
    <row r="75" spans="1:35" ht="16.5" hidden="1" x14ac:dyDescent="0.2">
      <c r="A75" s="258"/>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51"/>
      <c r="AI75" s="51"/>
    </row>
    <row r="76" spans="1:35" ht="16.5" x14ac:dyDescent="0.2">
      <c r="A76" s="258"/>
      <c r="B76" s="258"/>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51"/>
      <c r="AI76" s="51"/>
    </row>
    <row r="77" spans="1:35" ht="7.5" customHeight="1" x14ac:dyDescent="0.2">
      <c r="A77" s="258"/>
      <c r="B77" s="258"/>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51"/>
      <c r="AI77" s="51"/>
    </row>
    <row r="78" spans="1:35" ht="16.5" x14ac:dyDescent="0.2">
      <c r="A78" s="1088" t="str">
        <f>+Datos!$B$7</f>
        <v>ALICIA MARIA MARIN OCHOA</v>
      </c>
      <c r="B78" s="1088"/>
      <c r="C78" s="1088"/>
      <c r="D78" s="1088"/>
      <c r="E78" s="1088"/>
      <c r="F78" s="1088"/>
      <c r="G78" s="1088"/>
      <c r="H78" s="1088"/>
      <c r="I78" s="1088"/>
      <c r="J78" s="1088"/>
      <c r="K78" s="1088"/>
      <c r="L78" s="1088"/>
      <c r="M78" s="258"/>
      <c r="N78" s="258"/>
      <c r="O78" s="258"/>
      <c r="P78" s="258"/>
      <c r="Q78" s="258"/>
      <c r="R78" s="258"/>
      <c r="S78" s="258"/>
      <c r="T78" s="258"/>
      <c r="U78" s="258"/>
      <c r="V78" s="266"/>
      <c r="W78" s="266"/>
      <c r="X78" s="266"/>
      <c r="Y78" s="266"/>
      <c r="Z78" s="266"/>
      <c r="AA78" s="266"/>
      <c r="AB78" s="266"/>
      <c r="AC78" s="266"/>
      <c r="AD78" s="266"/>
      <c r="AE78" s="266"/>
      <c r="AF78" s="266"/>
      <c r="AG78" s="266"/>
      <c r="AH78" s="52"/>
      <c r="AI78" s="52"/>
    </row>
    <row r="79" spans="1:35" ht="16.5" x14ac:dyDescent="0.2">
      <c r="A79" s="530" t="str">
        <f>+Datos!A7</f>
        <v xml:space="preserve">Rector(a) </v>
      </c>
      <c r="B79" s="258"/>
      <c r="C79" s="258"/>
      <c r="D79" s="258"/>
      <c r="E79" s="258"/>
      <c r="F79" s="258"/>
      <c r="G79" s="258"/>
      <c r="H79" s="258"/>
      <c r="I79" s="258"/>
      <c r="J79" s="258"/>
      <c r="K79" s="258"/>
      <c r="L79" s="258"/>
      <c r="M79" s="258"/>
      <c r="N79" s="258"/>
      <c r="O79" s="258"/>
      <c r="P79" s="258"/>
      <c r="Q79" s="258"/>
      <c r="R79" s="258"/>
      <c r="S79" s="258"/>
      <c r="T79" s="258"/>
      <c r="U79" s="258"/>
      <c r="V79" s="261"/>
      <c r="W79" s="261"/>
      <c r="X79" s="261"/>
      <c r="Y79" s="261"/>
      <c r="Z79" s="261"/>
      <c r="AA79" s="261"/>
      <c r="AB79" s="261"/>
      <c r="AC79" s="261"/>
      <c r="AD79" s="258"/>
      <c r="AE79" s="258"/>
      <c r="AF79" s="258"/>
      <c r="AG79" s="258"/>
      <c r="AH79" s="51"/>
      <c r="AI79" s="51"/>
    </row>
    <row r="80" spans="1:35" x14ac:dyDescent="0.2">
      <c r="A80" s="336"/>
      <c r="V80" s="29"/>
    </row>
  </sheetData>
  <mergeCells count="313">
    <mergeCell ref="A59:B59"/>
    <mergeCell ref="C59:E59"/>
    <mergeCell ref="F59:J59"/>
    <mergeCell ref="K59:Z59"/>
    <mergeCell ref="AA59:AE59"/>
    <mergeCell ref="AF59:AJ59"/>
    <mergeCell ref="A57:B57"/>
    <mergeCell ref="C57:E57"/>
    <mergeCell ref="F57:J57"/>
    <mergeCell ref="K57:Z57"/>
    <mergeCell ref="AA57:AE57"/>
    <mergeCell ref="AF57:AJ57"/>
    <mergeCell ref="A58:B58"/>
    <mergeCell ref="C58:E58"/>
    <mergeCell ref="F58:J58"/>
    <mergeCell ref="K58:Z58"/>
    <mergeCell ref="AA58:AE58"/>
    <mergeCell ref="AF58:AJ58"/>
    <mergeCell ref="A55:B55"/>
    <mergeCell ref="C55:E55"/>
    <mergeCell ref="F55:J55"/>
    <mergeCell ref="K55:Z55"/>
    <mergeCell ref="AA55:AE55"/>
    <mergeCell ref="AF55:AJ55"/>
    <mergeCell ref="A56:B56"/>
    <mergeCell ref="C56:E56"/>
    <mergeCell ref="F56:J56"/>
    <mergeCell ref="K56:Z56"/>
    <mergeCell ref="AA56:AE56"/>
    <mergeCell ref="AF56:AJ56"/>
    <mergeCell ref="A53:B53"/>
    <mergeCell ref="C53:E53"/>
    <mergeCell ref="F53:J53"/>
    <mergeCell ref="K53:Z53"/>
    <mergeCell ref="AA53:AE53"/>
    <mergeCell ref="AF53:AJ53"/>
    <mergeCell ref="A54:B54"/>
    <mergeCell ref="C54:E54"/>
    <mergeCell ref="F54:J54"/>
    <mergeCell ref="K54:Z54"/>
    <mergeCell ref="AA54:AE54"/>
    <mergeCell ref="AF54:AJ54"/>
    <mergeCell ref="A51:B51"/>
    <mergeCell ref="C51:E51"/>
    <mergeCell ref="F51:J51"/>
    <mergeCell ref="K51:Z51"/>
    <mergeCell ref="AA51:AE51"/>
    <mergeCell ref="AF51:AJ51"/>
    <mergeCell ref="A52:B52"/>
    <mergeCell ref="C52:E52"/>
    <mergeCell ref="F52:J52"/>
    <mergeCell ref="K52:Z52"/>
    <mergeCell ref="AA52:AE52"/>
    <mergeCell ref="AF52:AJ52"/>
    <mergeCell ref="A49:B49"/>
    <mergeCell ref="C49:E49"/>
    <mergeCell ref="F49:J49"/>
    <mergeCell ref="K49:Z49"/>
    <mergeCell ref="AA49:AE49"/>
    <mergeCell ref="AF49:AJ49"/>
    <mergeCell ref="A50:B50"/>
    <mergeCell ref="C50:E50"/>
    <mergeCell ref="F50:J50"/>
    <mergeCell ref="K50:Z50"/>
    <mergeCell ref="AA50:AE50"/>
    <mergeCell ref="AF50:AJ50"/>
    <mergeCell ref="A47:B47"/>
    <mergeCell ref="C47:E47"/>
    <mergeCell ref="F47:J47"/>
    <mergeCell ref="K47:Z47"/>
    <mergeCell ref="AA47:AE47"/>
    <mergeCell ref="AF47:AJ47"/>
    <mergeCell ref="A48:B48"/>
    <mergeCell ref="C48:E48"/>
    <mergeCell ref="F48:J48"/>
    <mergeCell ref="K48:Z48"/>
    <mergeCell ref="AA48:AE48"/>
    <mergeCell ref="AF48:AJ48"/>
    <mergeCell ref="A44:B44"/>
    <mergeCell ref="C44:E44"/>
    <mergeCell ref="F44:J44"/>
    <mergeCell ref="K44:Z44"/>
    <mergeCell ref="AA44:AE44"/>
    <mergeCell ref="AF44:AJ44"/>
    <mergeCell ref="A60:B60"/>
    <mergeCell ref="C60:E60"/>
    <mergeCell ref="F60:J60"/>
    <mergeCell ref="K60:Z60"/>
    <mergeCell ref="AA60:AE60"/>
    <mergeCell ref="AF60:AJ60"/>
    <mergeCell ref="A45:B45"/>
    <mergeCell ref="C45:E45"/>
    <mergeCell ref="F45:J45"/>
    <mergeCell ref="K45:Z45"/>
    <mergeCell ref="AA45:AE45"/>
    <mergeCell ref="AF45:AJ45"/>
    <mergeCell ref="A46:B46"/>
    <mergeCell ref="C46:E46"/>
    <mergeCell ref="F46:J46"/>
    <mergeCell ref="K46:Z46"/>
    <mergeCell ref="AA46:AE46"/>
    <mergeCell ref="AF46:AJ46"/>
    <mergeCell ref="A42:B42"/>
    <mergeCell ref="C42:E42"/>
    <mergeCell ref="F42:J42"/>
    <mergeCell ref="K42:Z42"/>
    <mergeCell ref="AA42:AE42"/>
    <mergeCell ref="AF42:AJ42"/>
    <mergeCell ref="A43:B43"/>
    <mergeCell ref="C43:E43"/>
    <mergeCell ref="F43:J43"/>
    <mergeCell ref="K43:Z43"/>
    <mergeCell ref="AA43:AE43"/>
    <mergeCell ref="AF43:AJ43"/>
    <mergeCell ref="A40:B40"/>
    <mergeCell ref="C40:E40"/>
    <mergeCell ref="F40:J40"/>
    <mergeCell ref="K40:Z40"/>
    <mergeCell ref="AA40:AE40"/>
    <mergeCell ref="AF40:AJ40"/>
    <mergeCell ref="A41:B41"/>
    <mergeCell ref="C41:E41"/>
    <mergeCell ref="F41:J41"/>
    <mergeCell ref="K41:Z41"/>
    <mergeCell ref="AA41:AE41"/>
    <mergeCell ref="AF41:AJ41"/>
    <mergeCell ref="A38:B38"/>
    <mergeCell ref="C38:E38"/>
    <mergeCell ref="F38:J38"/>
    <mergeCell ref="K38:Z38"/>
    <mergeCell ref="AA38:AE38"/>
    <mergeCell ref="AF38:AJ38"/>
    <mergeCell ref="A39:B39"/>
    <mergeCell ref="C39:E39"/>
    <mergeCell ref="F39:J39"/>
    <mergeCell ref="K39:Z39"/>
    <mergeCell ref="AA39:AE39"/>
    <mergeCell ref="AF39:AJ39"/>
    <mergeCell ref="A36:B36"/>
    <mergeCell ref="C36:E36"/>
    <mergeCell ref="F36:J36"/>
    <mergeCell ref="K36:Z36"/>
    <mergeCell ref="AA36:AE36"/>
    <mergeCell ref="AF36:AJ36"/>
    <mergeCell ref="A37:B37"/>
    <mergeCell ref="C37:E37"/>
    <mergeCell ref="F37:J37"/>
    <mergeCell ref="K37:Z37"/>
    <mergeCell ref="AA37:AE37"/>
    <mergeCell ref="AF37:AJ37"/>
    <mergeCell ref="A34:B34"/>
    <mergeCell ref="C34:E34"/>
    <mergeCell ref="F34:J34"/>
    <mergeCell ref="K34:Z34"/>
    <mergeCell ref="AA34:AE34"/>
    <mergeCell ref="AF34:AJ34"/>
    <mergeCell ref="A35:B35"/>
    <mergeCell ref="C35:E35"/>
    <mergeCell ref="F35:J35"/>
    <mergeCell ref="K35:Z35"/>
    <mergeCell ref="AA35:AE35"/>
    <mergeCell ref="AF35:AJ35"/>
    <mergeCell ref="A32:B32"/>
    <mergeCell ref="C32:E32"/>
    <mergeCell ref="F32:J32"/>
    <mergeCell ref="K32:Z32"/>
    <mergeCell ref="AA32:AE32"/>
    <mergeCell ref="AF32:AJ32"/>
    <mergeCell ref="A33:B33"/>
    <mergeCell ref="C33:E33"/>
    <mergeCell ref="F33:J33"/>
    <mergeCell ref="K33:Z33"/>
    <mergeCell ref="AA33:AE33"/>
    <mergeCell ref="AF33:AJ33"/>
    <mergeCell ref="A30:B30"/>
    <mergeCell ref="C30:E30"/>
    <mergeCell ref="F30:J30"/>
    <mergeCell ref="K30:Z30"/>
    <mergeCell ref="AA30:AE30"/>
    <mergeCell ref="AF30:AJ30"/>
    <mergeCell ref="A31:B31"/>
    <mergeCell ref="C31:E31"/>
    <mergeCell ref="F31:J31"/>
    <mergeCell ref="K31:Z31"/>
    <mergeCell ref="AA31:AE31"/>
    <mergeCell ref="AF31:AJ31"/>
    <mergeCell ref="AA27:AE27"/>
    <mergeCell ref="AF27:AJ27"/>
    <mergeCell ref="A28:B28"/>
    <mergeCell ref="C28:E28"/>
    <mergeCell ref="F28:J28"/>
    <mergeCell ref="K28:Z28"/>
    <mergeCell ref="AA28:AE28"/>
    <mergeCell ref="AF28:AJ28"/>
    <mergeCell ref="A29:B29"/>
    <mergeCell ref="C29:E29"/>
    <mergeCell ref="F29:J29"/>
    <mergeCell ref="K29:Z29"/>
    <mergeCell ref="AA29:AE29"/>
    <mergeCell ref="AF29:AJ29"/>
    <mergeCell ref="F11:J11"/>
    <mergeCell ref="F12:J12"/>
    <mergeCell ref="F13:J13"/>
    <mergeCell ref="F14:J14"/>
    <mergeCell ref="F15:J15"/>
    <mergeCell ref="F16:J16"/>
    <mergeCell ref="F17:J17"/>
    <mergeCell ref="F18:J18"/>
    <mergeCell ref="F19:J19"/>
    <mergeCell ref="A12:B12"/>
    <mergeCell ref="C12:E12"/>
    <mergeCell ref="C13:E13"/>
    <mergeCell ref="A11:B11"/>
    <mergeCell ref="C11:E11"/>
    <mergeCell ref="A25:B25"/>
    <mergeCell ref="C25:E25"/>
    <mergeCell ref="A22:B22"/>
    <mergeCell ref="C22:E22"/>
    <mergeCell ref="A23:B23"/>
    <mergeCell ref="C23:E23"/>
    <mergeCell ref="A24:B24"/>
    <mergeCell ref="C24:E24"/>
    <mergeCell ref="A13:B13"/>
    <mergeCell ref="A17:B17"/>
    <mergeCell ref="C17:E17"/>
    <mergeCell ref="A18:B18"/>
    <mergeCell ref="C18:E18"/>
    <mergeCell ref="A15:B15"/>
    <mergeCell ref="C15:E15"/>
    <mergeCell ref="A16:B16"/>
    <mergeCell ref="C16:E16"/>
    <mergeCell ref="A14:B14"/>
    <mergeCell ref="C14:E14"/>
    <mergeCell ref="A26:B26"/>
    <mergeCell ref="A68:D68"/>
    <mergeCell ref="A74:D74"/>
    <mergeCell ref="A78:L78"/>
    <mergeCell ref="A21:B21"/>
    <mergeCell ref="C21:E21"/>
    <mergeCell ref="A19:B19"/>
    <mergeCell ref="C19:E19"/>
    <mergeCell ref="A20:B20"/>
    <mergeCell ref="C20:E20"/>
    <mergeCell ref="F20:J20"/>
    <mergeCell ref="F21:J21"/>
    <mergeCell ref="F22:J22"/>
    <mergeCell ref="F23:J23"/>
    <mergeCell ref="F24:J24"/>
    <mergeCell ref="F25:J25"/>
    <mergeCell ref="F26:J26"/>
    <mergeCell ref="K21:Z21"/>
    <mergeCell ref="K25:Z25"/>
    <mergeCell ref="F65:I65"/>
    <mergeCell ref="A27:B27"/>
    <mergeCell ref="C27:E27"/>
    <mergeCell ref="F27:J27"/>
    <mergeCell ref="K27:Z27"/>
    <mergeCell ref="AA18:AE18"/>
    <mergeCell ref="AF18:AJ18"/>
    <mergeCell ref="K19:Z19"/>
    <mergeCell ref="AA19:AE19"/>
    <mergeCell ref="AF19:AJ19"/>
    <mergeCell ref="K20:Z20"/>
    <mergeCell ref="AA20:AE20"/>
    <mergeCell ref="AF20:AJ20"/>
    <mergeCell ref="C26:E26"/>
    <mergeCell ref="AA24:AE24"/>
    <mergeCell ref="AF24:AJ24"/>
    <mergeCell ref="AA23:AE23"/>
    <mergeCell ref="AF23:AJ23"/>
    <mergeCell ref="K24:Z24"/>
    <mergeCell ref="K11:Z11"/>
    <mergeCell ref="AA11:AE11"/>
    <mergeCell ref="AF11:AJ11"/>
    <mergeCell ref="K12:Z12"/>
    <mergeCell ref="AA12:AE12"/>
    <mergeCell ref="AF12:AJ12"/>
    <mergeCell ref="K13:Z13"/>
    <mergeCell ref="AA13:AE13"/>
    <mergeCell ref="AF13:AJ13"/>
    <mergeCell ref="K14:Z14"/>
    <mergeCell ref="AA14:AE14"/>
    <mergeCell ref="AF14:AJ14"/>
    <mergeCell ref="K15:Z15"/>
    <mergeCell ref="AA15:AE15"/>
    <mergeCell ref="AF15:AJ15"/>
    <mergeCell ref="K16:Z16"/>
    <mergeCell ref="AA16:AE16"/>
    <mergeCell ref="AF16:AJ16"/>
    <mergeCell ref="K17:Z17"/>
    <mergeCell ref="AA17:AE17"/>
    <mergeCell ref="AF17:AJ17"/>
    <mergeCell ref="K18:Z18"/>
    <mergeCell ref="AA63:AE63"/>
    <mergeCell ref="AF63:AJ63"/>
    <mergeCell ref="A3:AJ3"/>
    <mergeCell ref="A5:AJ5"/>
    <mergeCell ref="A7:AJ7"/>
    <mergeCell ref="AA25:AE25"/>
    <mergeCell ref="AF25:AJ25"/>
    <mergeCell ref="K26:Z26"/>
    <mergeCell ref="AA26:AE26"/>
    <mergeCell ref="AF26:AJ26"/>
    <mergeCell ref="AA61:AE61"/>
    <mergeCell ref="AF61:AJ61"/>
    <mergeCell ref="AA62:AE62"/>
    <mergeCell ref="AF62:AJ62"/>
    <mergeCell ref="AA21:AE21"/>
    <mergeCell ref="AF21:AJ21"/>
    <mergeCell ref="K22:Z22"/>
    <mergeCell ref="AA22:AE22"/>
    <mergeCell ref="AF22:AJ22"/>
    <mergeCell ref="K23:Z23"/>
  </mergeCells>
  <printOptions horizontalCentered="1"/>
  <pageMargins left="0.62992125984251968" right="0.43307086614173229" top="1.4173228346456694" bottom="0.51181102362204722" header="0.31496062992125984" footer="0.51181102362204722"/>
  <pageSetup scale="92" fitToHeight="4" orientation="portrait" r:id="rId1"/>
  <headerFooter>
    <oddHeader>&amp;C&amp;G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80"/>
  <sheetViews>
    <sheetView topLeftCell="A7" zoomScaleNormal="100" workbookViewId="0">
      <selection activeCell="A14" sqref="A14:J14"/>
    </sheetView>
  </sheetViews>
  <sheetFormatPr baseColWidth="10" defaultColWidth="11.42578125" defaultRowHeight="12.75" x14ac:dyDescent="0.2"/>
  <cols>
    <col min="1" max="1" width="2.85546875" style="495" customWidth="1"/>
    <col min="2" max="35" width="2.85546875" style="25" customWidth="1"/>
    <col min="36" max="36" width="2.85546875" style="3" customWidth="1"/>
    <col min="37" max="16384" width="11.42578125" style="3"/>
  </cols>
  <sheetData>
    <row r="1" spans="1:36" ht="31.5" customHeight="1" x14ac:dyDescent="0.2"/>
    <row r="3" spans="1:36" ht="15.75" x14ac:dyDescent="0.2">
      <c r="A3" s="1080" t="s">
        <v>613</v>
      </c>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row>
    <row r="4" spans="1:36" s="260" customFormat="1" ht="13.5" x14ac:dyDescent="0.25">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9"/>
    </row>
    <row r="5" spans="1:36" ht="16.5" customHeight="1" x14ac:dyDescent="0.2">
      <c r="A5" s="1081" t="str">
        <f>CONCATENATE("El Rector de la INSTITUCION EDUCATIVA ",Datos!B4)</f>
        <v>El Rector de la INSTITUCION EDUCATIVA INSTITUCIÓN EDUCATIVA SAN ROBERTO BELARMINO</v>
      </c>
      <c r="B5" s="1081"/>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J5" s="1081"/>
    </row>
    <row r="6" spans="1:36" s="260" customFormat="1" ht="13.5" x14ac:dyDescent="0.25">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9"/>
    </row>
    <row r="7" spans="1:36" ht="16.5" x14ac:dyDescent="0.2">
      <c r="A7" s="1081" t="s">
        <v>268</v>
      </c>
      <c r="B7" s="1081"/>
      <c r="C7" s="1081"/>
      <c r="D7" s="1081"/>
      <c r="E7" s="1081"/>
      <c r="F7" s="1081"/>
      <c r="G7" s="1081"/>
      <c r="H7" s="1081"/>
      <c r="I7" s="1081"/>
      <c r="J7" s="1081"/>
      <c r="K7" s="1081"/>
      <c r="L7" s="1081"/>
      <c r="M7" s="1081"/>
      <c r="N7" s="1081"/>
      <c r="O7" s="1081"/>
      <c r="P7" s="1081"/>
      <c r="Q7" s="1081"/>
      <c r="R7" s="1081"/>
      <c r="S7" s="1081"/>
      <c r="T7" s="1081"/>
      <c r="U7" s="1081"/>
      <c r="V7" s="1081"/>
      <c r="W7" s="1081"/>
      <c r="X7" s="1081"/>
      <c r="Y7" s="1081"/>
      <c r="Z7" s="1081"/>
      <c r="AA7" s="1081"/>
      <c r="AB7" s="1081"/>
      <c r="AC7" s="1081"/>
      <c r="AD7" s="1081"/>
      <c r="AE7" s="1081"/>
      <c r="AF7" s="1081"/>
      <c r="AG7" s="1081"/>
      <c r="AH7" s="1081"/>
      <c r="AI7" s="1081"/>
      <c r="AJ7" s="1081"/>
    </row>
    <row r="8" spans="1:36" s="260" customFormat="1" ht="13.5" x14ac:dyDescent="0.25">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9"/>
    </row>
    <row r="9" spans="1:36" ht="20.25" customHeight="1" x14ac:dyDescent="0.3">
      <c r="A9" s="258" t="s">
        <v>269</v>
      </c>
      <c r="B9" s="258"/>
      <c r="C9" s="258"/>
      <c r="D9" s="258"/>
      <c r="E9" s="258"/>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32"/>
    </row>
    <row r="10" spans="1:36" x14ac:dyDescent="0.2">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row>
    <row r="11" spans="1:36" ht="12.75" customHeight="1" x14ac:dyDescent="0.2">
      <c r="A11" s="1090" t="str">
        <f>Datos!$A$113</f>
        <v>ITEM</v>
      </c>
      <c r="B11" s="1091"/>
      <c r="C11" s="1082" t="str">
        <f>Datos!$B$113</f>
        <v>CANTIDAD</v>
      </c>
      <c r="D11" s="1083"/>
      <c r="E11" s="1084"/>
      <c r="F11" s="1082" t="str">
        <f>Datos!$C$113</f>
        <v>UNIDAD DE MEDIDA</v>
      </c>
      <c r="G11" s="1083"/>
      <c r="H11" s="1083"/>
      <c r="I11" s="1083"/>
      <c r="J11" s="1084"/>
      <c r="K11" s="1082" t="str">
        <f>Datos!$D$113</f>
        <v xml:space="preserve">DESCRIPCION </v>
      </c>
      <c r="L11" s="1083"/>
      <c r="M11" s="1083"/>
      <c r="N11" s="1083"/>
      <c r="O11" s="1083"/>
      <c r="P11" s="1083"/>
      <c r="Q11" s="1083"/>
      <c r="R11" s="1083"/>
      <c r="S11" s="1083"/>
      <c r="T11" s="1083"/>
      <c r="U11" s="1083"/>
      <c r="V11" s="1083"/>
      <c r="W11" s="1083"/>
      <c r="X11" s="1083"/>
      <c r="Y11" s="1083"/>
      <c r="Z11" s="1084"/>
      <c r="AA11" s="1082" t="str">
        <f>Datos!$E$113</f>
        <v>V/R UNI</v>
      </c>
      <c r="AB11" s="1083"/>
      <c r="AC11" s="1083"/>
      <c r="AD11" s="1083"/>
      <c r="AE11" s="1084"/>
      <c r="AF11" s="1082" t="str">
        <f>Datos!$F$113</f>
        <v>V/R TOTAL</v>
      </c>
      <c r="AG11" s="1083"/>
      <c r="AH11" s="1083"/>
      <c r="AI11" s="1083"/>
      <c r="AJ11" s="1084"/>
    </row>
    <row r="12" spans="1:36" ht="34.5" customHeight="1" x14ac:dyDescent="0.2">
      <c r="A12" s="804">
        <f>+Datos!A115</f>
        <v>2</v>
      </c>
      <c r="B12" s="805"/>
      <c r="C12" s="804">
        <f>+Datos!B115</f>
        <v>4</v>
      </c>
      <c r="D12" s="872"/>
      <c r="E12" s="805"/>
      <c r="F12" s="804" t="str">
        <f>+Datos!C115</f>
        <v>KILO</v>
      </c>
      <c r="G12" s="872"/>
      <c r="H12" s="872"/>
      <c r="I12" s="872"/>
      <c r="J12" s="805"/>
      <c r="K12" s="1074" t="str">
        <f>+Datos!D115</f>
        <v>HUMUS</v>
      </c>
      <c r="L12" s="1075"/>
      <c r="M12" s="1075"/>
      <c r="N12" s="1075"/>
      <c r="O12" s="1075"/>
      <c r="P12" s="1075"/>
      <c r="Q12" s="1075"/>
      <c r="R12" s="1075"/>
      <c r="S12" s="1075"/>
      <c r="T12" s="1075"/>
      <c r="U12" s="1075"/>
      <c r="V12" s="1075"/>
      <c r="W12" s="1075"/>
      <c r="X12" s="1075"/>
      <c r="Y12" s="1075"/>
      <c r="Z12" s="1076"/>
      <c r="AA12" s="1040">
        <f>+Datos!E115</f>
        <v>4000</v>
      </c>
      <c r="AB12" s="1041"/>
      <c r="AC12" s="1041"/>
      <c r="AD12" s="1041"/>
      <c r="AE12" s="1042"/>
      <c r="AF12" s="1040">
        <f>+Datos!F115</f>
        <v>16000</v>
      </c>
      <c r="AG12" s="1041"/>
      <c r="AH12" s="1041"/>
      <c r="AI12" s="1041"/>
      <c r="AJ12" s="1042"/>
    </row>
    <row r="13" spans="1:36" ht="34.5" customHeight="1" x14ac:dyDescent="0.2">
      <c r="A13" s="804">
        <f>+Datos!A116</f>
        <v>3</v>
      </c>
      <c r="B13" s="805"/>
      <c r="C13" s="804">
        <f>+Datos!B116</f>
        <v>3</v>
      </c>
      <c r="D13" s="872"/>
      <c r="E13" s="805"/>
      <c r="F13" s="804" t="str">
        <f>+Datos!C116</f>
        <v>UNIDAD</v>
      </c>
      <c r="G13" s="872"/>
      <c r="H13" s="872"/>
      <c r="I13" s="872"/>
      <c r="J13" s="805"/>
      <c r="K13" s="1074" t="str">
        <f>+Datos!D116</f>
        <v>CAPACHO No. 40</v>
      </c>
      <c r="L13" s="1075"/>
      <c r="M13" s="1075"/>
      <c r="N13" s="1075"/>
      <c r="O13" s="1075"/>
      <c r="P13" s="1075"/>
      <c r="Q13" s="1075"/>
      <c r="R13" s="1075"/>
      <c r="S13" s="1075"/>
      <c r="T13" s="1075"/>
      <c r="U13" s="1075"/>
      <c r="V13" s="1075"/>
      <c r="W13" s="1075"/>
      <c r="X13" s="1075"/>
      <c r="Y13" s="1075"/>
      <c r="Z13" s="1076"/>
      <c r="AA13" s="1040">
        <f>+Datos!E116</f>
        <v>12000</v>
      </c>
      <c r="AB13" s="1041"/>
      <c r="AC13" s="1041"/>
      <c r="AD13" s="1041"/>
      <c r="AE13" s="1042"/>
      <c r="AF13" s="1040">
        <f>+Datos!F116</f>
        <v>36000</v>
      </c>
      <c r="AG13" s="1041"/>
      <c r="AH13" s="1041"/>
      <c r="AI13" s="1041"/>
      <c r="AJ13" s="1042"/>
    </row>
    <row r="14" spans="1:36" ht="34.5" customHeight="1" x14ac:dyDescent="0.2">
      <c r="A14" s="804">
        <f>+Datos!A117</f>
        <v>4</v>
      </c>
      <c r="B14" s="805"/>
      <c r="C14" s="804">
        <f>+Datos!B117</f>
        <v>4</v>
      </c>
      <c r="D14" s="872"/>
      <c r="E14" s="805"/>
      <c r="F14" s="804" t="str">
        <f>+Datos!C117</f>
        <v>UNIDAD</v>
      </c>
      <c r="G14" s="872"/>
      <c r="H14" s="872"/>
      <c r="I14" s="872"/>
      <c r="J14" s="805"/>
      <c r="K14" s="1074" t="str">
        <f>+Datos!D117</f>
        <v>ROSAS</v>
      </c>
      <c r="L14" s="1075"/>
      <c r="M14" s="1075"/>
      <c r="N14" s="1075"/>
      <c r="O14" s="1075"/>
      <c r="P14" s="1075"/>
      <c r="Q14" s="1075"/>
      <c r="R14" s="1075"/>
      <c r="S14" s="1075"/>
      <c r="T14" s="1075"/>
      <c r="U14" s="1075"/>
      <c r="V14" s="1075"/>
      <c r="W14" s="1075"/>
      <c r="X14" s="1075"/>
      <c r="Y14" s="1075"/>
      <c r="Z14" s="1076"/>
      <c r="AA14" s="1040">
        <f>+Datos!E117</f>
        <v>12000</v>
      </c>
      <c r="AB14" s="1041"/>
      <c r="AC14" s="1041"/>
      <c r="AD14" s="1041"/>
      <c r="AE14" s="1042"/>
      <c r="AF14" s="1040">
        <f>+Datos!F117</f>
        <v>48000</v>
      </c>
      <c r="AG14" s="1041"/>
      <c r="AH14" s="1041"/>
      <c r="AI14" s="1041"/>
      <c r="AJ14" s="1042"/>
    </row>
    <row r="15" spans="1:36" ht="34.5" customHeight="1" x14ac:dyDescent="0.2">
      <c r="A15" s="804">
        <f>+Datos!A118</f>
        <v>5</v>
      </c>
      <c r="B15" s="805"/>
      <c r="C15" s="804">
        <f>+Datos!B118</f>
        <v>1</v>
      </c>
      <c r="D15" s="872"/>
      <c r="E15" s="805"/>
      <c r="F15" s="804" t="str">
        <f>+Datos!C118</f>
        <v>KIT</v>
      </c>
      <c r="G15" s="872"/>
      <c r="H15" s="872"/>
      <c r="I15" s="872"/>
      <c r="J15" s="805"/>
      <c r="K15" s="1074" t="str">
        <f>+Datos!D118</f>
        <v>HERRAMIENTAS</v>
      </c>
      <c r="L15" s="1075"/>
      <c r="M15" s="1075"/>
      <c r="N15" s="1075"/>
      <c r="O15" s="1075"/>
      <c r="P15" s="1075"/>
      <c r="Q15" s="1075"/>
      <c r="R15" s="1075"/>
      <c r="S15" s="1075"/>
      <c r="T15" s="1075"/>
      <c r="U15" s="1075"/>
      <c r="V15" s="1075"/>
      <c r="W15" s="1075"/>
      <c r="X15" s="1075"/>
      <c r="Y15" s="1075"/>
      <c r="Z15" s="1076"/>
      <c r="AA15" s="1040">
        <f>+Datos!E118</f>
        <v>30000</v>
      </c>
      <c r="AB15" s="1041"/>
      <c r="AC15" s="1041"/>
      <c r="AD15" s="1041"/>
      <c r="AE15" s="1042"/>
      <c r="AF15" s="1040">
        <f>+Datos!F118</f>
        <v>30000</v>
      </c>
      <c r="AG15" s="1041"/>
      <c r="AH15" s="1041"/>
      <c r="AI15" s="1041"/>
      <c r="AJ15" s="1042"/>
    </row>
    <row r="16" spans="1:36" ht="34.5" hidden="1" customHeight="1" x14ac:dyDescent="0.2">
      <c r="A16" s="1092">
        <f>+Datos!A119</f>
        <v>6</v>
      </c>
      <c r="B16" s="1093"/>
      <c r="C16" s="1092">
        <f>+Datos!B119</f>
        <v>2</v>
      </c>
      <c r="D16" s="1094"/>
      <c r="E16" s="1093"/>
      <c r="F16" s="1092" t="str">
        <f>+Datos!C119</f>
        <v>UNIDAD</v>
      </c>
      <c r="G16" s="1094"/>
      <c r="H16" s="1094"/>
      <c r="I16" s="1094"/>
      <c r="J16" s="1093"/>
      <c r="K16" s="1095" t="str">
        <f>+Datos!D119</f>
        <v>BAILARINA</v>
      </c>
      <c r="L16" s="1096"/>
      <c r="M16" s="1096"/>
      <c r="N16" s="1096"/>
      <c r="O16" s="1096"/>
      <c r="P16" s="1096"/>
      <c r="Q16" s="1096"/>
      <c r="R16" s="1096"/>
      <c r="S16" s="1096"/>
      <c r="T16" s="1096"/>
      <c r="U16" s="1096"/>
      <c r="V16" s="1096"/>
      <c r="W16" s="1096"/>
      <c r="X16" s="1096"/>
      <c r="Y16" s="1096"/>
      <c r="Z16" s="1097"/>
      <c r="AA16" s="1098">
        <f>+Datos!E119</f>
        <v>8000</v>
      </c>
      <c r="AB16" s="1099"/>
      <c r="AC16" s="1099"/>
      <c r="AD16" s="1099"/>
      <c r="AE16" s="1100"/>
      <c r="AF16" s="1098">
        <f>+Datos!F119</f>
        <v>16000</v>
      </c>
      <c r="AG16" s="1099"/>
      <c r="AH16" s="1099"/>
      <c r="AI16" s="1099"/>
      <c r="AJ16" s="1100"/>
    </row>
    <row r="17" spans="1:36" ht="34.5" hidden="1" customHeight="1" x14ac:dyDescent="0.2">
      <c r="A17" s="1092">
        <f>+Datos!A120</f>
        <v>7</v>
      </c>
      <c r="B17" s="1093"/>
      <c r="C17" s="1092">
        <f>+Datos!B120</f>
        <v>3</v>
      </c>
      <c r="D17" s="1094"/>
      <c r="E17" s="1093"/>
      <c r="F17" s="1092" t="str">
        <f>+Datos!C120</f>
        <v>UNIDAD</v>
      </c>
      <c r="G17" s="1094"/>
      <c r="H17" s="1094"/>
      <c r="I17" s="1094"/>
      <c r="J17" s="1093"/>
      <c r="K17" s="1095" t="str">
        <f>+Datos!D120</f>
        <v>MATERA DE BARRO</v>
      </c>
      <c r="L17" s="1096"/>
      <c r="M17" s="1096"/>
      <c r="N17" s="1096"/>
      <c r="O17" s="1096"/>
      <c r="P17" s="1096"/>
      <c r="Q17" s="1096"/>
      <c r="R17" s="1096"/>
      <c r="S17" s="1096"/>
      <c r="T17" s="1096"/>
      <c r="U17" s="1096"/>
      <c r="V17" s="1096"/>
      <c r="W17" s="1096"/>
      <c r="X17" s="1096"/>
      <c r="Y17" s="1096"/>
      <c r="Z17" s="1097"/>
      <c r="AA17" s="1098">
        <f>+Datos!E120</f>
        <v>13000</v>
      </c>
      <c r="AB17" s="1099"/>
      <c r="AC17" s="1099"/>
      <c r="AD17" s="1099"/>
      <c r="AE17" s="1100"/>
      <c r="AF17" s="1098">
        <f>+Datos!F120</f>
        <v>39000</v>
      </c>
      <c r="AG17" s="1099"/>
      <c r="AH17" s="1099"/>
      <c r="AI17" s="1099"/>
      <c r="AJ17" s="1100"/>
    </row>
    <row r="18" spans="1:36" ht="182.25" customHeight="1" x14ac:dyDescent="0.2">
      <c r="A18" s="1092">
        <f>+Datos!A121</f>
        <v>8</v>
      </c>
      <c r="B18" s="1093"/>
      <c r="C18" s="1092">
        <f>+Datos!B121</f>
        <v>1</v>
      </c>
      <c r="D18" s="1094"/>
      <c r="E18" s="1093"/>
      <c r="F18" s="1092" t="str">
        <f>+Datos!C121</f>
        <v>UNIDAD</v>
      </c>
      <c r="G18" s="1094"/>
      <c r="H18" s="1094"/>
      <c r="I18" s="1094"/>
      <c r="J18" s="1093"/>
      <c r="K18" s="1095" t="str">
        <f>+Datos!D121</f>
        <v>MATERA DE BARRO</v>
      </c>
      <c r="L18" s="1096"/>
      <c r="M18" s="1096"/>
      <c r="N18" s="1096"/>
      <c r="O18" s="1096"/>
      <c r="P18" s="1096"/>
      <c r="Q18" s="1096"/>
      <c r="R18" s="1096"/>
      <c r="S18" s="1096"/>
      <c r="T18" s="1096"/>
      <c r="U18" s="1096"/>
      <c r="V18" s="1096"/>
      <c r="W18" s="1096"/>
      <c r="X18" s="1096"/>
      <c r="Y18" s="1096"/>
      <c r="Z18" s="1097"/>
      <c r="AA18" s="1098">
        <f>+Datos!E121</f>
        <v>35000</v>
      </c>
      <c r="AB18" s="1099"/>
      <c r="AC18" s="1099"/>
      <c r="AD18" s="1099"/>
      <c r="AE18" s="1100"/>
      <c r="AF18" s="1098">
        <f>+Datos!F121</f>
        <v>35000</v>
      </c>
      <c r="AG18" s="1099"/>
      <c r="AH18" s="1099"/>
      <c r="AI18" s="1099"/>
      <c r="AJ18" s="1100"/>
    </row>
    <row r="19" spans="1:36" ht="34.5" hidden="1" customHeight="1" x14ac:dyDescent="0.2">
      <c r="A19" s="1092">
        <f>+Datos!A122</f>
        <v>9</v>
      </c>
      <c r="B19" s="1093"/>
      <c r="C19" s="1092">
        <f>+Datos!B122</f>
        <v>3</v>
      </c>
      <c r="D19" s="1094"/>
      <c r="E19" s="1093"/>
      <c r="F19" s="1092" t="str">
        <f>+Datos!C122</f>
        <v>UNIDAD</v>
      </c>
      <c r="G19" s="1094"/>
      <c r="H19" s="1094"/>
      <c r="I19" s="1094"/>
      <c r="J19" s="1093"/>
      <c r="K19" s="1095" t="str">
        <f>+Datos!D122</f>
        <v>MATERA PLASTICA</v>
      </c>
      <c r="L19" s="1096"/>
      <c r="M19" s="1096"/>
      <c r="N19" s="1096"/>
      <c r="O19" s="1096"/>
      <c r="P19" s="1096"/>
      <c r="Q19" s="1096"/>
      <c r="R19" s="1096"/>
      <c r="S19" s="1096"/>
      <c r="T19" s="1096"/>
      <c r="U19" s="1096"/>
      <c r="V19" s="1096"/>
      <c r="W19" s="1096"/>
      <c r="X19" s="1096"/>
      <c r="Y19" s="1096"/>
      <c r="Z19" s="1097"/>
      <c r="AA19" s="1098">
        <f>+Datos!E122</f>
        <v>20000</v>
      </c>
      <c r="AB19" s="1099"/>
      <c r="AC19" s="1099"/>
      <c r="AD19" s="1099"/>
      <c r="AE19" s="1100"/>
      <c r="AF19" s="1098">
        <f>+Datos!F122</f>
        <v>60000</v>
      </c>
      <c r="AG19" s="1099"/>
      <c r="AH19" s="1099"/>
      <c r="AI19" s="1099"/>
      <c r="AJ19" s="1100"/>
    </row>
    <row r="20" spans="1:36" ht="16.5" hidden="1" x14ac:dyDescent="0.2">
      <c r="A20" s="804">
        <f>+Datos!A123</f>
        <v>10</v>
      </c>
      <c r="B20" s="805"/>
      <c r="C20" s="804">
        <f>+Datos!B123</f>
        <v>2</v>
      </c>
      <c r="D20" s="872"/>
      <c r="E20" s="805"/>
      <c r="F20" s="804" t="str">
        <f>+Datos!C123</f>
        <v>UNIDAD</v>
      </c>
      <c r="G20" s="872"/>
      <c r="H20" s="872"/>
      <c r="I20" s="872"/>
      <c r="J20" s="805"/>
      <c r="K20" s="1074" t="str">
        <f>+Datos!D123</f>
        <v xml:space="preserve">CROTO </v>
      </c>
      <c r="L20" s="1075"/>
      <c r="M20" s="1075"/>
      <c r="N20" s="1075"/>
      <c r="O20" s="1075"/>
      <c r="P20" s="1075"/>
      <c r="Q20" s="1075"/>
      <c r="R20" s="1075"/>
      <c r="S20" s="1075"/>
      <c r="T20" s="1075"/>
      <c r="U20" s="1075"/>
      <c r="V20" s="1075"/>
      <c r="W20" s="1075"/>
      <c r="X20" s="1075"/>
      <c r="Y20" s="1075"/>
      <c r="Z20" s="1076"/>
      <c r="AA20" s="1040">
        <f>+Datos!E123</f>
        <v>18000</v>
      </c>
      <c r="AB20" s="1041"/>
      <c r="AC20" s="1041"/>
      <c r="AD20" s="1041"/>
      <c r="AE20" s="1042"/>
      <c r="AF20" s="1040">
        <f>+Datos!F123</f>
        <v>36000</v>
      </c>
      <c r="AG20" s="1041"/>
      <c r="AH20" s="1041"/>
      <c r="AI20" s="1041"/>
      <c r="AJ20" s="1042"/>
    </row>
    <row r="21" spans="1:36" ht="16.5" hidden="1" x14ac:dyDescent="0.2">
      <c r="A21" s="804">
        <f>+Datos!A124</f>
        <v>11</v>
      </c>
      <c r="B21" s="805"/>
      <c r="C21" s="804">
        <f>+Datos!B124</f>
        <v>2</v>
      </c>
      <c r="D21" s="872"/>
      <c r="E21" s="805"/>
      <c r="F21" s="804" t="str">
        <f>+Datos!C124</f>
        <v>UNIDAD</v>
      </c>
      <c r="G21" s="872"/>
      <c r="H21" s="872"/>
      <c r="I21" s="872"/>
      <c r="J21" s="805"/>
      <c r="K21" s="1074" t="str">
        <f>+Datos!D124</f>
        <v>MIAMI MATIZADO</v>
      </c>
      <c r="L21" s="1075"/>
      <c r="M21" s="1075"/>
      <c r="N21" s="1075"/>
      <c r="O21" s="1075"/>
      <c r="P21" s="1075"/>
      <c r="Q21" s="1075"/>
      <c r="R21" s="1075"/>
      <c r="S21" s="1075"/>
      <c r="T21" s="1075"/>
      <c r="U21" s="1075"/>
      <c r="V21" s="1075"/>
      <c r="W21" s="1075"/>
      <c r="X21" s="1075"/>
      <c r="Y21" s="1075"/>
      <c r="Z21" s="1076"/>
      <c r="AA21" s="1040">
        <f>+Datos!E124</f>
        <v>12000</v>
      </c>
      <c r="AB21" s="1041"/>
      <c r="AC21" s="1041"/>
      <c r="AD21" s="1041"/>
      <c r="AE21" s="1042"/>
      <c r="AF21" s="1040">
        <f>+Datos!F124</f>
        <v>24000</v>
      </c>
      <c r="AG21" s="1041"/>
      <c r="AH21" s="1041"/>
      <c r="AI21" s="1041"/>
      <c r="AJ21" s="1042"/>
    </row>
    <row r="22" spans="1:36" ht="16.5" hidden="1" x14ac:dyDescent="0.2">
      <c r="A22" s="804">
        <f>+Datos!A125</f>
        <v>12</v>
      </c>
      <c r="B22" s="805"/>
      <c r="C22" s="804">
        <f>+Datos!B125</f>
        <v>2</v>
      </c>
      <c r="D22" s="872"/>
      <c r="E22" s="805"/>
      <c r="F22" s="804" t="str">
        <f>+Datos!C125</f>
        <v>UNIDAD</v>
      </c>
      <c r="G22" s="872"/>
      <c r="H22" s="872"/>
      <c r="I22" s="872"/>
      <c r="J22" s="805"/>
      <c r="K22" s="1074" t="str">
        <f>+Datos!D125</f>
        <v>BROMELIA</v>
      </c>
      <c r="L22" s="1075"/>
      <c r="M22" s="1075"/>
      <c r="N22" s="1075"/>
      <c r="O22" s="1075"/>
      <c r="P22" s="1075"/>
      <c r="Q22" s="1075"/>
      <c r="R22" s="1075"/>
      <c r="S22" s="1075"/>
      <c r="T22" s="1075"/>
      <c r="U22" s="1075"/>
      <c r="V22" s="1075"/>
      <c r="W22" s="1075"/>
      <c r="X22" s="1075"/>
      <c r="Y22" s="1075"/>
      <c r="Z22" s="1076"/>
      <c r="AA22" s="1040">
        <f>+Datos!E125</f>
        <v>18500</v>
      </c>
      <c r="AB22" s="1041"/>
      <c r="AC22" s="1041"/>
      <c r="AD22" s="1041"/>
      <c r="AE22" s="1042"/>
      <c r="AF22" s="1040">
        <f>+Datos!F125</f>
        <v>185000</v>
      </c>
      <c r="AG22" s="1041"/>
      <c r="AH22" s="1041"/>
      <c r="AI22" s="1041"/>
      <c r="AJ22" s="1042"/>
    </row>
    <row r="23" spans="1:36" ht="16.5" hidden="1" x14ac:dyDescent="0.2">
      <c r="A23" s="804">
        <f>+Datos!A126</f>
        <v>13</v>
      </c>
      <c r="B23" s="805"/>
      <c r="C23" s="804">
        <f>+Datos!B126</f>
        <v>1</v>
      </c>
      <c r="D23" s="872"/>
      <c r="E23" s="805"/>
      <c r="F23" s="804">
        <f>+Datos!C126</f>
        <v>0</v>
      </c>
      <c r="G23" s="872"/>
      <c r="H23" s="872"/>
      <c r="I23" s="872"/>
      <c r="J23" s="805"/>
      <c r="K23" s="1074" t="str">
        <f>+Datos!D126</f>
        <v>TRANSPORTE</v>
      </c>
      <c r="L23" s="1075"/>
      <c r="M23" s="1075"/>
      <c r="N23" s="1075"/>
      <c r="O23" s="1075"/>
      <c r="P23" s="1075"/>
      <c r="Q23" s="1075"/>
      <c r="R23" s="1075"/>
      <c r="S23" s="1075"/>
      <c r="T23" s="1075"/>
      <c r="U23" s="1075"/>
      <c r="V23" s="1075"/>
      <c r="W23" s="1075"/>
      <c r="X23" s="1075"/>
      <c r="Y23" s="1075"/>
      <c r="Z23" s="1076"/>
      <c r="AA23" s="1040">
        <f>+Datos!E126</f>
        <v>0</v>
      </c>
      <c r="AB23" s="1041"/>
      <c r="AC23" s="1041"/>
      <c r="AD23" s="1041"/>
      <c r="AE23" s="1042"/>
      <c r="AF23" s="1040">
        <f>+Datos!F126</f>
        <v>0</v>
      </c>
      <c r="AG23" s="1041"/>
      <c r="AH23" s="1041"/>
      <c r="AI23" s="1041"/>
      <c r="AJ23" s="1042"/>
    </row>
    <row r="24" spans="1:36" ht="16.5" hidden="1" x14ac:dyDescent="0.2">
      <c r="A24" s="804">
        <f>+Datos!A127</f>
        <v>14</v>
      </c>
      <c r="B24" s="805"/>
      <c r="C24" s="804">
        <f>+Datos!B127</f>
        <v>13</v>
      </c>
      <c r="D24" s="872"/>
      <c r="E24" s="805"/>
      <c r="F24" s="804" t="str">
        <f>+Datos!C127</f>
        <v>docena</v>
      </c>
      <c r="G24" s="872"/>
      <c r="H24" s="872"/>
      <c r="I24" s="872"/>
      <c r="J24" s="805"/>
      <c r="K24" s="1074" t="str">
        <f>+Datos!D127</f>
        <v>Esponjilla de brillo X 12</v>
      </c>
      <c r="L24" s="1075"/>
      <c r="M24" s="1075"/>
      <c r="N24" s="1075"/>
      <c r="O24" s="1075"/>
      <c r="P24" s="1075"/>
      <c r="Q24" s="1075"/>
      <c r="R24" s="1075"/>
      <c r="S24" s="1075"/>
      <c r="T24" s="1075"/>
      <c r="U24" s="1075"/>
      <c r="V24" s="1075"/>
      <c r="W24" s="1075"/>
      <c r="X24" s="1075"/>
      <c r="Y24" s="1075"/>
      <c r="Z24" s="1076"/>
      <c r="AA24" s="1040">
        <f>+Datos!E127</f>
        <v>3900</v>
      </c>
      <c r="AB24" s="1041"/>
      <c r="AC24" s="1041"/>
      <c r="AD24" s="1041"/>
      <c r="AE24" s="1042"/>
      <c r="AF24" s="1040">
        <f>+Datos!F127</f>
        <v>50700</v>
      </c>
      <c r="AG24" s="1041"/>
      <c r="AH24" s="1041"/>
      <c r="AI24" s="1041"/>
      <c r="AJ24" s="1042"/>
    </row>
    <row r="25" spans="1:36" ht="16.5" hidden="1" x14ac:dyDescent="0.2">
      <c r="A25" s="804">
        <f>+Datos!A128</f>
        <v>15</v>
      </c>
      <c r="B25" s="805"/>
      <c r="C25" s="804">
        <f>+Datos!B128</f>
        <v>10</v>
      </c>
      <c r="D25" s="872"/>
      <c r="E25" s="805"/>
      <c r="F25" s="804" t="str">
        <f>+Datos!C128</f>
        <v>docena</v>
      </c>
      <c r="G25" s="872"/>
      <c r="H25" s="872"/>
      <c r="I25" s="872"/>
      <c r="J25" s="805"/>
      <c r="K25" s="1074" t="str">
        <f>+Datos!D128</f>
        <v>Esponja  x docena</v>
      </c>
      <c r="L25" s="1075"/>
      <c r="M25" s="1075"/>
      <c r="N25" s="1075"/>
      <c r="O25" s="1075"/>
      <c r="P25" s="1075"/>
      <c r="Q25" s="1075"/>
      <c r="R25" s="1075"/>
      <c r="S25" s="1075"/>
      <c r="T25" s="1075"/>
      <c r="U25" s="1075"/>
      <c r="V25" s="1075"/>
      <c r="W25" s="1075"/>
      <c r="X25" s="1075"/>
      <c r="Y25" s="1075"/>
      <c r="Z25" s="1076"/>
      <c r="AA25" s="1040">
        <f>+Datos!E128</f>
        <v>13500</v>
      </c>
      <c r="AB25" s="1041"/>
      <c r="AC25" s="1041"/>
      <c r="AD25" s="1041"/>
      <c r="AE25" s="1042"/>
      <c r="AF25" s="1040">
        <f>+Datos!F128</f>
        <v>135000</v>
      </c>
      <c r="AG25" s="1041"/>
      <c r="AH25" s="1041"/>
      <c r="AI25" s="1041"/>
      <c r="AJ25" s="1042"/>
    </row>
    <row r="26" spans="1:36" ht="16.5" hidden="1" x14ac:dyDescent="0.2">
      <c r="A26" s="804">
        <f>+Datos!A129</f>
        <v>16</v>
      </c>
      <c r="B26" s="805"/>
      <c r="C26" s="804">
        <f>+Datos!B129</f>
        <v>4</v>
      </c>
      <c r="D26" s="872"/>
      <c r="E26" s="805"/>
      <c r="F26" s="804" t="str">
        <f>+Datos!C129</f>
        <v>lts</v>
      </c>
      <c r="G26" s="872"/>
      <c r="H26" s="872"/>
      <c r="I26" s="872"/>
      <c r="J26" s="805"/>
      <c r="K26" s="1074" t="str">
        <f>+Datos!D129</f>
        <v>Limpia vidrios x 20 litros</v>
      </c>
      <c r="L26" s="1075"/>
      <c r="M26" s="1075"/>
      <c r="N26" s="1075"/>
      <c r="O26" s="1075"/>
      <c r="P26" s="1075"/>
      <c r="Q26" s="1075"/>
      <c r="R26" s="1075"/>
      <c r="S26" s="1075"/>
      <c r="T26" s="1075"/>
      <c r="U26" s="1075"/>
      <c r="V26" s="1075"/>
      <c r="W26" s="1075"/>
      <c r="X26" s="1075"/>
      <c r="Y26" s="1075"/>
      <c r="Z26" s="1076"/>
      <c r="AA26" s="1040">
        <f>+Datos!E129</f>
        <v>89000</v>
      </c>
      <c r="AB26" s="1041"/>
      <c r="AC26" s="1041"/>
      <c r="AD26" s="1041"/>
      <c r="AE26" s="1042"/>
      <c r="AF26" s="1040">
        <f>+Datos!F129</f>
        <v>356000</v>
      </c>
      <c r="AG26" s="1041"/>
      <c r="AH26" s="1041"/>
      <c r="AI26" s="1041"/>
      <c r="AJ26" s="1042"/>
    </row>
    <row r="27" spans="1:36" ht="16.5" hidden="1" x14ac:dyDescent="0.2">
      <c r="A27" s="804">
        <f>+Datos!A130</f>
        <v>17</v>
      </c>
      <c r="B27" s="805"/>
      <c r="C27" s="804">
        <f>+Datos!B130</f>
        <v>5</v>
      </c>
      <c r="D27" s="872"/>
      <c r="E27" s="805"/>
      <c r="F27" s="804" t="str">
        <f>+Datos!C130</f>
        <v>caja</v>
      </c>
      <c r="G27" s="872"/>
      <c r="H27" s="872"/>
      <c r="I27" s="872"/>
      <c r="J27" s="805"/>
      <c r="K27" s="1074" t="str">
        <f>+Datos!D130</f>
        <v>Jabon lavaplatos  x caja de 12 unidades x 950 gr.</v>
      </c>
      <c r="L27" s="1075"/>
      <c r="M27" s="1075"/>
      <c r="N27" s="1075"/>
      <c r="O27" s="1075"/>
      <c r="P27" s="1075"/>
      <c r="Q27" s="1075"/>
      <c r="R27" s="1075"/>
      <c r="S27" s="1075"/>
      <c r="T27" s="1075"/>
      <c r="U27" s="1075"/>
      <c r="V27" s="1075"/>
      <c r="W27" s="1075"/>
      <c r="X27" s="1075"/>
      <c r="Y27" s="1075"/>
      <c r="Z27" s="1076"/>
      <c r="AA27" s="1040">
        <f>+Datos!E130</f>
        <v>147500</v>
      </c>
      <c r="AB27" s="1041"/>
      <c r="AC27" s="1041"/>
      <c r="AD27" s="1041"/>
      <c r="AE27" s="1042"/>
      <c r="AF27" s="1040">
        <f>+Datos!F130</f>
        <v>737500</v>
      </c>
      <c r="AG27" s="1041"/>
      <c r="AH27" s="1041"/>
      <c r="AI27" s="1041"/>
      <c r="AJ27" s="1042"/>
    </row>
    <row r="28" spans="1:36" ht="16.5" hidden="1" x14ac:dyDescent="0.2">
      <c r="A28" s="804">
        <f>+Datos!A131</f>
        <v>18</v>
      </c>
      <c r="B28" s="805"/>
      <c r="C28" s="804">
        <f>+Datos!B131</f>
        <v>36</v>
      </c>
      <c r="D28" s="872"/>
      <c r="E28" s="805"/>
      <c r="F28" s="804" t="str">
        <f>+Datos!C131</f>
        <v>ml</v>
      </c>
      <c r="G28" s="872"/>
      <c r="H28" s="872"/>
      <c r="I28" s="872"/>
      <c r="J28" s="805"/>
      <c r="K28" s="1074" t="str">
        <f>+Datos!D131</f>
        <v>Ambientador en aerosol grande x 400 ml</v>
      </c>
      <c r="L28" s="1075"/>
      <c r="M28" s="1075"/>
      <c r="N28" s="1075"/>
      <c r="O28" s="1075"/>
      <c r="P28" s="1075"/>
      <c r="Q28" s="1075"/>
      <c r="R28" s="1075"/>
      <c r="S28" s="1075"/>
      <c r="T28" s="1075"/>
      <c r="U28" s="1075"/>
      <c r="V28" s="1075"/>
      <c r="W28" s="1075"/>
      <c r="X28" s="1075"/>
      <c r="Y28" s="1075"/>
      <c r="Z28" s="1076"/>
      <c r="AA28" s="1040">
        <f>+Datos!E131</f>
        <v>13600</v>
      </c>
      <c r="AB28" s="1041"/>
      <c r="AC28" s="1041"/>
      <c r="AD28" s="1041"/>
      <c r="AE28" s="1042"/>
      <c r="AF28" s="1040">
        <f>+Datos!F131</f>
        <v>489600</v>
      </c>
      <c r="AG28" s="1041"/>
      <c r="AH28" s="1041"/>
      <c r="AI28" s="1041"/>
      <c r="AJ28" s="1042"/>
    </row>
    <row r="29" spans="1:36" ht="16.5" hidden="1" x14ac:dyDescent="0.2">
      <c r="A29" s="804">
        <f>+Datos!A132</f>
        <v>19</v>
      </c>
      <c r="B29" s="805"/>
      <c r="C29" s="804">
        <f>+Datos!B132</f>
        <v>4</v>
      </c>
      <c r="D29" s="872"/>
      <c r="E29" s="805"/>
      <c r="F29" s="804" t="str">
        <f>+Datos!C132</f>
        <v>lts</v>
      </c>
      <c r="G29" s="872"/>
      <c r="H29" s="872"/>
      <c r="I29" s="872"/>
      <c r="J29" s="805"/>
      <c r="K29" s="1074" t="str">
        <f>+Datos!D132</f>
        <v>Gel antibacterial x 20 litros</v>
      </c>
      <c r="L29" s="1075"/>
      <c r="M29" s="1075"/>
      <c r="N29" s="1075"/>
      <c r="O29" s="1075"/>
      <c r="P29" s="1075"/>
      <c r="Q29" s="1075"/>
      <c r="R29" s="1075"/>
      <c r="S29" s="1075"/>
      <c r="T29" s="1075"/>
      <c r="U29" s="1075"/>
      <c r="V29" s="1075"/>
      <c r="W29" s="1075"/>
      <c r="X29" s="1075"/>
      <c r="Y29" s="1075"/>
      <c r="Z29" s="1076"/>
      <c r="AA29" s="1040">
        <f>+Datos!E132</f>
        <v>169000</v>
      </c>
      <c r="AB29" s="1041"/>
      <c r="AC29" s="1041"/>
      <c r="AD29" s="1041"/>
      <c r="AE29" s="1042"/>
      <c r="AF29" s="1040">
        <f>+Datos!F132</f>
        <v>676000</v>
      </c>
      <c r="AG29" s="1041"/>
      <c r="AH29" s="1041"/>
      <c r="AI29" s="1041"/>
      <c r="AJ29" s="1042"/>
    </row>
    <row r="30" spans="1:36" ht="16.5" hidden="1" x14ac:dyDescent="0.2">
      <c r="A30" s="804">
        <f>+Datos!A133</f>
        <v>20</v>
      </c>
      <c r="B30" s="805"/>
      <c r="C30" s="804">
        <f>+Datos!B133</f>
        <v>4</v>
      </c>
      <c r="D30" s="872"/>
      <c r="E30" s="805"/>
      <c r="F30" s="804" t="str">
        <f>+Datos!C133</f>
        <v>caja</v>
      </c>
      <c r="G30" s="872"/>
      <c r="H30" s="872"/>
      <c r="I30" s="872"/>
      <c r="J30" s="805"/>
      <c r="K30" s="1074" t="str">
        <f>+Datos!D133</f>
        <v>Detergente  X caja de 24 unidades de 500
gr.</v>
      </c>
      <c r="L30" s="1075"/>
      <c r="M30" s="1075"/>
      <c r="N30" s="1075"/>
      <c r="O30" s="1075"/>
      <c r="P30" s="1075"/>
      <c r="Q30" s="1075"/>
      <c r="R30" s="1075"/>
      <c r="S30" s="1075"/>
      <c r="T30" s="1075"/>
      <c r="U30" s="1075"/>
      <c r="V30" s="1075"/>
      <c r="W30" s="1075"/>
      <c r="X30" s="1075"/>
      <c r="Y30" s="1075"/>
      <c r="Z30" s="1076"/>
      <c r="AA30" s="1040">
        <f>+Datos!E133</f>
        <v>135000</v>
      </c>
      <c r="AB30" s="1041"/>
      <c r="AC30" s="1041"/>
      <c r="AD30" s="1041"/>
      <c r="AE30" s="1042"/>
      <c r="AF30" s="1040">
        <f>+Datos!F133</f>
        <v>540000</v>
      </c>
      <c r="AG30" s="1041"/>
      <c r="AH30" s="1041"/>
      <c r="AI30" s="1041"/>
      <c r="AJ30" s="1042"/>
    </row>
    <row r="31" spans="1:36" ht="16.5" hidden="1" x14ac:dyDescent="0.2">
      <c r="A31" s="804">
        <f>+Datos!A134</f>
        <v>21</v>
      </c>
      <c r="B31" s="805"/>
      <c r="C31" s="804">
        <f>+Datos!B134</f>
        <v>40</v>
      </c>
      <c r="D31" s="872"/>
      <c r="E31" s="805"/>
      <c r="F31" s="804" t="str">
        <f>+Datos!C134</f>
        <v>lts</v>
      </c>
      <c r="G31" s="872"/>
      <c r="H31" s="872"/>
      <c r="I31" s="872"/>
      <c r="J31" s="805"/>
      <c r="K31" s="1074" t="str">
        <f>+Datos!D134</f>
        <v>Balde de 10 litros</v>
      </c>
      <c r="L31" s="1075"/>
      <c r="M31" s="1075"/>
      <c r="N31" s="1075"/>
      <c r="O31" s="1075"/>
      <c r="P31" s="1075"/>
      <c r="Q31" s="1075"/>
      <c r="R31" s="1075"/>
      <c r="S31" s="1075"/>
      <c r="T31" s="1075"/>
      <c r="U31" s="1075"/>
      <c r="V31" s="1075"/>
      <c r="W31" s="1075"/>
      <c r="X31" s="1075"/>
      <c r="Y31" s="1075"/>
      <c r="Z31" s="1076"/>
      <c r="AA31" s="1040">
        <f>+Datos!E134</f>
        <v>9800</v>
      </c>
      <c r="AB31" s="1041"/>
      <c r="AC31" s="1041"/>
      <c r="AD31" s="1041"/>
      <c r="AE31" s="1042"/>
      <c r="AF31" s="1040">
        <f>+Datos!F134</f>
        <v>392000</v>
      </c>
      <c r="AG31" s="1041"/>
      <c r="AH31" s="1041"/>
      <c r="AI31" s="1041"/>
      <c r="AJ31" s="1042"/>
    </row>
    <row r="32" spans="1:36" ht="16.5" hidden="1" x14ac:dyDescent="0.2">
      <c r="A32" s="804">
        <f>+Datos!A135</f>
        <v>22</v>
      </c>
      <c r="B32" s="805"/>
      <c r="C32" s="804">
        <f>+Datos!B135</f>
        <v>0</v>
      </c>
      <c r="D32" s="872"/>
      <c r="E32" s="805"/>
      <c r="F32" s="804">
        <f>+Datos!C135</f>
        <v>0</v>
      </c>
      <c r="G32" s="872"/>
      <c r="H32" s="872"/>
      <c r="I32" s="872"/>
      <c r="J32" s="805"/>
      <c r="K32" s="1074">
        <f>+Datos!D135</f>
        <v>0</v>
      </c>
      <c r="L32" s="1075"/>
      <c r="M32" s="1075"/>
      <c r="N32" s="1075"/>
      <c r="O32" s="1075"/>
      <c r="P32" s="1075"/>
      <c r="Q32" s="1075"/>
      <c r="R32" s="1075"/>
      <c r="S32" s="1075"/>
      <c r="T32" s="1075"/>
      <c r="U32" s="1075"/>
      <c r="V32" s="1075"/>
      <c r="W32" s="1075"/>
      <c r="X32" s="1075"/>
      <c r="Y32" s="1075"/>
      <c r="Z32" s="1076"/>
      <c r="AA32" s="1040">
        <f>+Datos!E135</f>
        <v>0</v>
      </c>
      <c r="AB32" s="1041"/>
      <c r="AC32" s="1041"/>
      <c r="AD32" s="1041"/>
      <c r="AE32" s="1042"/>
      <c r="AF32" s="1040">
        <f>+Datos!F135</f>
        <v>0</v>
      </c>
      <c r="AG32" s="1041"/>
      <c r="AH32" s="1041"/>
      <c r="AI32" s="1041"/>
      <c r="AJ32" s="1042"/>
    </row>
    <row r="33" spans="1:36" ht="16.5" hidden="1" x14ac:dyDescent="0.2">
      <c r="A33" s="804">
        <f>+Datos!A136</f>
        <v>12</v>
      </c>
      <c r="B33" s="805"/>
      <c r="C33" s="804">
        <f>+Datos!B136</f>
        <v>1</v>
      </c>
      <c r="D33" s="872"/>
      <c r="E33" s="805"/>
      <c r="F33" s="804" t="str">
        <f>+Datos!C136</f>
        <v>UNIDAD</v>
      </c>
      <c r="G33" s="872"/>
      <c r="H33" s="872"/>
      <c r="I33" s="872"/>
      <c r="J33" s="805"/>
      <c r="K33" s="1074" t="str">
        <f>+Datos!D136</f>
        <v>HILO DE YUTE</v>
      </c>
      <c r="L33" s="1075"/>
      <c r="M33" s="1075"/>
      <c r="N33" s="1075"/>
      <c r="O33" s="1075"/>
      <c r="P33" s="1075"/>
      <c r="Q33" s="1075"/>
      <c r="R33" s="1075"/>
      <c r="S33" s="1075"/>
      <c r="T33" s="1075"/>
      <c r="U33" s="1075"/>
      <c r="V33" s="1075"/>
      <c r="W33" s="1075"/>
      <c r="X33" s="1075"/>
      <c r="Y33" s="1075"/>
      <c r="Z33" s="1076"/>
      <c r="AA33" s="1040">
        <f>+Datos!E136</f>
        <v>45000</v>
      </c>
      <c r="AB33" s="1041"/>
      <c r="AC33" s="1041"/>
      <c r="AD33" s="1041"/>
      <c r="AE33" s="1042"/>
      <c r="AF33" s="1040">
        <f>+Datos!F136</f>
        <v>45000</v>
      </c>
      <c r="AG33" s="1041"/>
      <c r="AH33" s="1041"/>
      <c r="AI33" s="1041"/>
      <c r="AJ33" s="1042"/>
    </row>
    <row r="34" spans="1:36" ht="16.5" hidden="1" x14ac:dyDescent="0.2">
      <c r="A34" s="804" t="e">
        <f>+Datos!#REF!</f>
        <v>#REF!</v>
      </c>
      <c r="B34" s="805"/>
      <c r="C34" s="804" t="e">
        <f>+Datos!#REF!</f>
        <v>#REF!</v>
      </c>
      <c r="D34" s="872"/>
      <c r="E34" s="805"/>
      <c r="F34" s="804" t="e">
        <f>+Datos!#REF!</f>
        <v>#REF!</v>
      </c>
      <c r="G34" s="872"/>
      <c r="H34" s="872"/>
      <c r="I34" s="872"/>
      <c r="J34" s="805"/>
      <c r="K34" s="1074" t="e">
        <f>+Datos!#REF!</f>
        <v>#REF!</v>
      </c>
      <c r="L34" s="1075"/>
      <c r="M34" s="1075"/>
      <c r="N34" s="1075"/>
      <c r="O34" s="1075"/>
      <c r="P34" s="1075"/>
      <c r="Q34" s="1075"/>
      <c r="R34" s="1075"/>
      <c r="S34" s="1075"/>
      <c r="T34" s="1075"/>
      <c r="U34" s="1075"/>
      <c r="V34" s="1075"/>
      <c r="W34" s="1075"/>
      <c r="X34" s="1075"/>
      <c r="Y34" s="1075"/>
      <c r="Z34" s="1076"/>
      <c r="AA34" s="1040" t="e">
        <f>+Datos!#REF!</f>
        <v>#REF!</v>
      </c>
      <c r="AB34" s="1041"/>
      <c r="AC34" s="1041"/>
      <c r="AD34" s="1041"/>
      <c r="AE34" s="1042"/>
      <c r="AF34" s="1040" t="e">
        <f>+Datos!#REF!</f>
        <v>#REF!</v>
      </c>
      <c r="AG34" s="1041"/>
      <c r="AH34" s="1041"/>
      <c r="AI34" s="1041"/>
      <c r="AJ34" s="1042"/>
    </row>
    <row r="35" spans="1:36" ht="16.5" hidden="1" x14ac:dyDescent="0.2">
      <c r="A35" s="804" t="e">
        <f>+Datos!#REF!</f>
        <v>#REF!</v>
      </c>
      <c r="B35" s="805"/>
      <c r="C35" s="804" t="e">
        <f>+Datos!#REF!</f>
        <v>#REF!</v>
      </c>
      <c r="D35" s="872"/>
      <c r="E35" s="805"/>
      <c r="F35" s="804" t="e">
        <f>+Datos!#REF!</f>
        <v>#REF!</v>
      </c>
      <c r="G35" s="872"/>
      <c r="H35" s="872"/>
      <c r="I35" s="872"/>
      <c r="J35" s="805"/>
      <c r="K35" s="1074" t="e">
        <f>+Datos!#REF!</f>
        <v>#REF!</v>
      </c>
      <c r="L35" s="1075"/>
      <c r="M35" s="1075"/>
      <c r="N35" s="1075"/>
      <c r="O35" s="1075"/>
      <c r="P35" s="1075"/>
      <c r="Q35" s="1075"/>
      <c r="R35" s="1075"/>
      <c r="S35" s="1075"/>
      <c r="T35" s="1075"/>
      <c r="U35" s="1075"/>
      <c r="V35" s="1075"/>
      <c r="W35" s="1075"/>
      <c r="X35" s="1075"/>
      <c r="Y35" s="1075"/>
      <c r="Z35" s="1076"/>
      <c r="AA35" s="1040" t="e">
        <f>+Datos!#REF!</f>
        <v>#REF!</v>
      </c>
      <c r="AB35" s="1041"/>
      <c r="AC35" s="1041"/>
      <c r="AD35" s="1041"/>
      <c r="AE35" s="1042"/>
      <c r="AF35" s="1040" t="e">
        <f>+Datos!#REF!</f>
        <v>#REF!</v>
      </c>
      <c r="AG35" s="1041"/>
      <c r="AH35" s="1041"/>
      <c r="AI35" s="1041"/>
      <c r="AJ35" s="1042"/>
    </row>
    <row r="36" spans="1:36" ht="16.5" hidden="1" x14ac:dyDescent="0.2">
      <c r="A36" s="804">
        <f>+Datos!A137</f>
        <v>13</v>
      </c>
      <c r="B36" s="805"/>
      <c r="C36" s="804" t="e">
        <f>+Datos!#REF!</f>
        <v>#REF!</v>
      </c>
      <c r="D36" s="872"/>
      <c r="E36" s="805"/>
      <c r="F36" s="804" t="e">
        <f>+Datos!#REF!</f>
        <v>#REF!</v>
      </c>
      <c r="G36" s="872"/>
      <c r="H36" s="872"/>
      <c r="I36" s="872"/>
      <c r="J36" s="805"/>
      <c r="K36" s="1074" t="e">
        <f>+Datos!#REF!</f>
        <v>#REF!</v>
      </c>
      <c r="L36" s="1075"/>
      <c r="M36" s="1075"/>
      <c r="N36" s="1075"/>
      <c r="O36" s="1075"/>
      <c r="P36" s="1075"/>
      <c r="Q36" s="1075"/>
      <c r="R36" s="1075"/>
      <c r="S36" s="1075"/>
      <c r="T36" s="1075"/>
      <c r="U36" s="1075"/>
      <c r="V36" s="1075"/>
      <c r="W36" s="1075"/>
      <c r="X36" s="1075"/>
      <c r="Y36" s="1075"/>
      <c r="Z36" s="1076"/>
      <c r="AA36" s="1040" t="e">
        <f>+Datos!#REF!</f>
        <v>#REF!</v>
      </c>
      <c r="AB36" s="1041"/>
      <c r="AC36" s="1041"/>
      <c r="AD36" s="1041"/>
      <c r="AE36" s="1042"/>
      <c r="AF36" s="1040" t="e">
        <f>+Datos!#REF!</f>
        <v>#REF!</v>
      </c>
      <c r="AG36" s="1041"/>
      <c r="AH36" s="1041"/>
      <c r="AI36" s="1041"/>
      <c r="AJ36" s="1042"/>
    </row>
    <row r="37" spans="1:36" ht="16.5" hidden="1" x14ac:dyDescent="0.2">
      <c r="A37" s="804">
        <f>+Datos!A138</f>
        <v>14</v>
      </c>
      <c r="B37" s="805"/>
      <c r="C37" s="804" t="e">
        <f>+Datos!#REF!</f>
        <v>#REF!</v>
      </c>
      <c r="D37" s="872"/>
      <c r="E37" s="805"/>
      <c r="F37" s="804" t="e">
        <f>+Datos!#REF!</f>
        <v>#REF!</v>
      </c>
      <c r="G37" s="872"/>
      <c r="H37" s="872"/>
      <c r="I37" s="872"/>
      <c r="J37" s="805"/>
      <c r="K37" s="1074" t="e">
        <f>+Datos!#REF!</f>
        <v>#REF!</v>
      </c>
      <c r="L37" s="1075"/>
      <c r="M37" s="1075"/>
      <c r="N37" s="1075"/>
      <c r="O37" s="1075"/>
      <c r="P37" s="1075"/>
      <c r="Q37" s="1075"/>
      <c r="R37" s="1075"/>
      <c r="S37" s="1075"/>
      <c r="T37" s="1075"/>
      <c r="U37" s="1075"/>
      <c r="V37" s="1075"/>
      <c r="W37" s="1075"/>
      <c r="X37" s="1075"/>
      <c r="Y37" s="1075"/>
      <c r="Z37" s="1076"/>
      <c r="AA37" s="1040" t="e">
        <f>+Datos!#REF!</f>
        <v>#REF!</v>
      </c>
      <c r="AB37" s="1041"/>
      <c r="AC37" s="1041"/>
      <c r="AD37" s="1041"/>
      <c r="AE37" s="1042"/>
      <c r="AF37" s="1040" t="e">
        <f>+Datos!#REF!</f>
        <v>#REF!</v>
      </c>
      <c r="AG37" s="1041"/>
      <c r="AH37" s="1041"/>
      <c r="AI37" s="1041"/>
      <c r="AJ37" s="1042"/>
    </row>
    <row r="38" spans="1:36" ht="16.5" hidden="1" x14ac:dyDescent="0.2">
      <c r="A38" s="804">
        <f>+Datos!A139</f>
        <v>15</v>
      </c>
      <c r="B38" s="805"/>
      <c r="C38" s="804" t="e">
        <f>+Datos!#REF!</f>
        <v>#REF!</v>
      </c>
      <c r="D38" s="872"/>
      <c r="E38" s="805"/>
      <c r="F38" s="804" t="e">
        <f>+Datos!#REF!</f>
        <v>#REF!</v>
      </c>
      <c r="G38" s="872"/>
      <c r="H38" s="872"/>
      <c r="I38" s="872"/>
      <c r="J38" s="805"/>
      <c r="K38" s="1074" t="e">
        <f>+Datos!#REF!</f>
        <v>#REF!</v>
      </c>
      <c r="L38" s="1075"/>
      <c r="M38" s="1075"/>
      <c r="N38" s="1075"/>
      <c r="O38" s="1075"/>
      <c r="P38" s="1075"/>
      <c r="Q38" s="1075"/>
      <c r="R38" s="1075"/>
      <c r="S38" s="1075"/>
      <c r="T38" s="1075"/>
      <c r="U38" s="1075"/>
      <c r="V38" s="1075"/>
      <c r="W38" s="1075"/>
      <c r="X38" s="1075"/>
      <c r="Y38" s="1075"/>
      <c r="Z38" s="1076"/>
      <c r="AA38" s="1040" t="e">
        <f>+Datos!#REF!</f>
        <v>#REF!</v>
      </c>
      <c r="AB38" s="1041"/>
      <c r="AC38" s="1041"/>
      <c r="AD38" s="1041"/>
      <c r="AE38" s="1042"/>
      <c r="AF38" s="1040" t="e">
        <f>+Datos!#REF!</f>
        <v>#REF!</v>
      </c>
      <c r="AG38" s="1041"/>
      <c r="AH38" s="1041"/>
      <c r="AI38" s="1041"/>
      <c r="AJ38" s="1042"/>
    </row>
    <row r="39" spans="1:36" ht="16.5" hidden="1" x14ac:dyDescent="0.2">
      <c r="A39" s="804">
        <f>+Datos!A140</f>
        <v>16</v>
      </c>
      <c r="B39" s="805"/>
      <c r="C39" s="804">
        <f>+Datos!B140</f>
        <v>4</v>
      </c>
      <c r="D39" s="872"/>
      <c r="E39" s="805"/>
      <c r="F39" s="804" t="e">
        <f>+Datos!#REF!</f>
        <v>#REF!</v>
      </c>
      <c r="G39" s="872"/>
      <c r="H39" s="872"/>
      <c r="I39" s="872"/>
      <c r="J39" s="805"/>
      <c r="K39" s="1074" t="str">
        <f>+Datos!D140</f>
        <v>PLANTA DE FLOR</v>
      </c>
      <c r="L39" s="1075"/>
      <c r="M39" s="1075"/>
      <c r="N39" s="1075"/>
      <c r="O39" s="1075"/>
      <c r="P39" s="1075"/>
      <c r="Q39" s="1075"/>
      <c r="R39" s="1075"/>
      <c r="S39" s="1075"/>
      <c r="T39" s="1075"/>
      <c r="U39" s="1075"/>
      <c r="V39" s="1075"/>
      <c r="W39" s="1075"/>
      <c r="X39" s="1075"/>
      <c r="Y39" s="1075"/>
      <c r="Z39" s="1076"/>
      <c r="AA39" s="1040">
        <f>+Datos!E140</f>
        <v>10000</v>
      </c>
      <c r="AB39" s="1041"/>
      <c r="AC39" s="1041"/>
      <c r="AD39" s="1041"/>
      <c r="AE39" s="1042"/>
      <c r="AF39" s="1040">
        <f>+Datos!F140</f>
        <v>40000</v>
      </c>
      <c r="AG39" s="1041"/>
      <c r="AH39" s="1041"/>
      <c r="AI39" s="1041"/>
      <c r="AJ39" s="1042"/>
    </row>
    <row r="40" spans="1:36" ht="16.5" hidden="1" x14ac:dyDescent="0.2">
      <c r="A40" s="804" t="e">
        <f>+Datos!#REF!</f>
        <v>#REF!</v>
      </c>
      <c r="B40" s="805"/>
      <c r="C40" s="804" t="e">
        <f>+Datos!#REF!</f>
        <v>#REF!</v>
      </c>
      <c r="D40" s="872"/>
      <c r="E40" s="805"/>
      <c r="F40" s="804" t="e">
        <f>+Datos!#REF!</f>
        <v>#REF!</v>
      </c>
      <c r="G40" s="872"/>
      <c r="H40" s="872"/>
      <c r="I40" s="872"/>
      <c r="J40" s="805"/>
      <c r="K40" s="1074" t="e">
        <f>+Datos!#REF!</f>
        <v>#REF!</v>
      </c>
      <c r="L40" s="1075"/>
      <c r="M40" s="1075"/>
      <c r="N40" s="1075"/>
      <c r="O40" s="1075"/>
      <c r="P40" s="1075"/>
      <c r="Q40" s="1075"/>
      <c r="R40" s="1075"/>
      <c r="S40" s="1075"/>
      <c r="T40" s="1075"/>
      <c r="U40" s="1075"/>
      <c r="V40" s="1075"/>
      <c r="W40" s="1075"/>
      <c r="X40" s="1075"/>
      <c r="Y40" s="1075"/>
      <c r="Z40" s="1076"/>
      <c r="AA40" s="1040">
        <f>+Datos!E137</f>
        <v>45000</v>
      </c>
      <c r="AB40" s="1041"/>
      <c r="AC40" s="1041"/>
      <c r="AD40" s="1041"/>
      <c r="AE40" s="1042"/>
      <c r="AF40" s="1040">
        <f>+Datos!F137</f>
        <v>45000</v>
      </c>
      <c r="AG40" s="1041"/>
      <c r="AH40" s="1041"/>
      <c r="AI40" s="1041"/>
      <c r="AJ40" s="1042"/>
    </row>
    <row r="41" spans="1:36" ht="16.5" hidden="1" x14ac:dyDescent="0.2">
      <c r="A41" s="804" t="e">
        <f>+Datos!#REF!</f>
        <v>#REF!</v>
      </c>
      <c r="B41" s="805"/>
      <c r="C41" s="804" t="e">
        <f>+Datos!#REF!</f>
        <v>#REF!</v>
      </c>
      <c r="D41" s="872"/>
      <c r="E41" s="805"/>
      <c r="F41" s="804" t="e">
        <f>+Datos!#REF!</f>
        <v>#REF!</v>
      </c>
      <c r="G41" s="872"/>
      <c r="H41" s="872"/>
      <c r="I41" s="872"/>
      <c r="J41" s="805"/>
      <c r="K41" s="1074" t="e">
        <f>+Datos!#REF!</f>
        <v>#REF!</v>
      </c>
      <c r="L41" s="1075"/>
      <c r="M41" s="1075"/>
      <c r="N41" s="1075"/>
      <c r="O41" s="1075"/>
      <c r="P41" s="1075"/>
      <c r="Q41" s="1075"/>
      <c r="R41" s="1075"/>
      <c r="S41" s="1075"/>
      <c r="T41" s="1075"/>
      <c r="U41" s="1075"/>
      <c r="V41" s="1075"/>
      <c r="W41" s="1075"/>
      <c r="X41" s="1075"/>
      <c r="Y41" s="1075"/>
      <c r="Z41" s="1076"/>
      <c r="AA41" s="1040">
        <f>+Datos!E138</f>
        <v>15000</v>
      </c>
      <c r="AB41" s="1041"/>
      <c r="AC41" s="1041"/>
      <c r="AD41" s="1041"/>
      <c r="AE41" s="1042"/>
      <c r="AF41" s="1040">
        <f>+Datos!F138</f>
        <v>30000</v>
      </c>
      <c r="AG41" s="1041"/>
      <c r="AH41" s="1041"/>
      <c r="AI41" s="1041"/>
      <c r="AJ41" s="1042"/>
    </row>
    <row r="42" spans="1:36" ht="16.5" hidden="1" x14ac:dyDescent="0.2">
      <c r="A42" s="804" t="e">
        <f>+Datos!#REF!</f>
        <v>#REF!</v>
      </c>
      <c r="B42" s="805"/>
      <c r="C42" s="804" t="e">
        <f>+Datos!#REF!</f>
        <v>#REF!</v>
      </c>
      <c r="D42" s="872"/>
      <c r="E42" s="805"/>
      <c r="F42" s="804" t="e">
        <f>+Datos!#REF!</f>
        <v>#REF!</v>
      </c>
      <c r="G42" s="872"/>
      <c r="H42" s="872"/>
      <c r="I42" s="872"/>
      <c r="J42" s="805"/>
      <c r="K42" s="1074" t="e">
        <f>+Datos!#REF!</f>
        <v>#REF!</v>
      </c>
      <c r="L42" s="1075"/>
      <c r="M42" s="1075"/>
      <c r="N42" s="1075"/>
      <c r="O42" s="1075"/>
      <c r="P42" s="1075"/>
      <c r="Q42" s="1075"/>
      <c r="R42" s="1075"/>
      <c r="S42" s="1075"/>
      <c r="T42" s="1075"/>
      <c r="U42" s="1075"/>
      <c r="V42" s="1075"/>
      <c r="W42" s="1075"/>
      <c r="X42" s="1075"/>
      <c r="Y42" s="1075"/>
      <c r="Z42" s="1076"/>
      <c r="AA42" s="1040">
        <f>+Datos!E139</f>
        <v>18000</v>
      </c>
      <c r="AB42" s="1041"/>
      <c r="AC42" s="1041"/>
      <c r="AD42" s="1041"/>
      <c r="AE42" s="1042"/>
      <c r="AF42" s="1040">
        <f>+Datos!F139</f>
        <v>36000</v>
      </c>
      <c r="AG42" s="1041"/>
      <c r="AH42" s="1041"/>
      <c r="AI42" s="1041"/>
      <c r="AJ42" s="1042"/>
    </row>
    <row r="43" spans="1:36" ht="16.5" x14ac:dyDescent="0.2">
      <c r="A43" s="804"/>
      <c r="B43" s="805"/>
      <c r="C43" s="804"/>
      <c r="D43" s="872"/>
      <c r="E43" s="805"/>
      <c r="F43" s="804"/>
      <c r="G43" s="872"/>
      <c r="H43" s="872"/>
      <c r="I43" s="872"/>
      <c r="J43" s="805"/>
      <c r="K43" s="1074"/>
      <c r="L43" s="1075"/>
      <c r="M43" s="1075"/>
      <c r="N43" s="1075"/>
      <c r="O43" s="1075"/>
      <c r="P43" s="1075"/>
      <c r="Q43" s="1075"/>
      <c r="R43" s="1075"/>
      <c r="S43" s="1075"/>
      <c r="T43" s="1075"/>
      <c r="U43" s="1075"/>
      <c r="V43" s="1075"/>
      <c r="W43" s="1075"/>
      <c r="X43" s="1075"/>
      <c r="Y43" s="1075"/>
      <c r="Z43" s="1076"/>
      <c r="AA43" s="1040" t="str">
        <f>+Datos!E141</f>
        <v>SUBTOTAL</v>
      </c>
      <c r="AB43" s="1041"/>
      <c r="AC43" s="1041"/>
      <c r="AD43" s="1041"/>
      <c r="AE43" s="1042"/>
      <c r="AF43" s="1040">
        <f>SUM(AF12:AJ15)</f>
        <v>130000</v>
      </c>
      <c r="AG43" s="1041"/>
      <c r="AH43" s="1041"/>
      <c r="AI43" s="1041"/>
      <c r="AJ43" s="1042"/>
    </row>
    <row r="44" spans="1:36" ht="16.5" x14ac:dyDescent="0.2">
      <c r="A44" s="804"/>
      <c r="B44" s="805"/>
      <c r="C44" s="804"/>
      <c r="D44" s="872"/>
      <c r="E44" s="805"/>
      <c r="F44" s="804"/>
      <c r="G44" s="872"/>
      <c r="H44" s="872"/>
      <c r="I44" s="872"/>
      <c r="J44" s="805"/>
      <c r="K44" s="1074"/>
      <c r="L44" s="1075"/>
      <c r="M44" s="1075"/>
      <c r="N44" s="1075"/>
      <c r="O44" s="1075"/>
      <c r="P44" s="1075"/>
      <c r="Q44" s="1075"/>
      <c r="R44" s="1075"/>
      <c r="S44" s="1075"/>
      <c r="T44" s="1075"/>
      <c r="U44" s="1075"/>
      <c r="V44" s="1075"/>
      <c r="W44" s="1075"/>
      <c r="X44" s="1075"/>
      <c r="Y44" s="1075"/>
      <c r="Z44" s="1076"/>
      <c r="AA44" s="1040" t="str">
        <f>+Datos!E142</f>
        <v xml:space="preserve">IVA </v>
      </c>
      <c r="AB44" s="1041"/>
      <c r="AC44" s="1041"/>
      <c r="AD44" s="1041"/>
      <c r="AE44" s="1042"/>
      <c r="AF44" s="1040">
        <f>+Datos!F142</f>
        <v>40450</v>
      </c>
      <c r="AG44" s="1041"/>
      <c r="AH44" s="1041"/>
      <c r="AI44" s="1041"/>
      <c r="AJ44" s="1042"/>
    </row>
    <row r="45" spans="1:36" ht="16.5" x14ac:dyDescent="0.2">
      <c r="A45" s="804"/>
      <c r="B45" s="805"/>
      <c r="C45" s="804"/>
      <c r="D45" s="872"/>
      <c r="E45" s="805"/>
      <c r="F45" s="804"/>
      <c r="G45" s="872"/>
      <c r="H45" s="872"/>
      <c r="I45" s="872"/>
      <c r="J45" s="805"/>
      <c r="K45" s="1074"/>
      <c r="L45" s="1075"/>
      <c r="M45" s="1075"/>
      <c r="N45" s="1075"/>
      <c r="O45" s="1075"/>
      <c r="P45" s="1075"/>
      <c r="Q45" s="1075"/>
      <c r="R45" s="1075"/>
      <c r="S45" s="1075"/>
      <c r="T45" s="1075"/>
      <c r="U45" s="1075"/>
      <c r="V45" s="1075"/>
      <c r="W45" s="1075"/>
      <c r="X45" s="1075"/>
      <c r="Y45" s="1075"/>
      <c r="Z45" s="1076"/>
      <c r="AA45" s="1040" t="str">
        <f>+Datos!E143</f>
        <v>TOTAL</v>
      </c>
      <c r="AB45" s="1041"/>
      <c r="AC45" s="1041"/>
      <c r="AD45" s="1041"/>
      <c r="AE45" s="1042"/>
      <c r="AF45" s="1040">
        <f>+AF43</f>
        <v>130000</v>
      </c>
      <c r="AG45" s="1041"/>
      <c r="AH45" s="1041"/>
      <c r="AI45" s="1041"/>
      <c r="AJ45" s="1042"/>
    </row>
    <row r="46" spans="1:36" ht="16.5" hidden="1" x14ac:dyDescent="0.2">
      <c r="A46" s="804">
        <f>+Datos!A144</f>
        <v>0</v>
      </c>
      <c r="B46" s="805"/>
      <c r="C46" s="804">
        <f>+Datos!B144</f>
        <v>0</v>
      </c>
      <c r="D46" s="872"/>
      <c r="E46" s="805"/>
      <c r="F46" s="804" t="e">
        <f>+Datos!#REF!</f>
        <v>#REF!</v>
      </c>
      <c r="G46" s="872"/>
      <c r="H46" s="872"/>
      <c r="I46" s="872"/>
      <c r="J46" s="805"/>
      <c r="K46" s="1074">
        <f>+Datos!D144</f>
        <v>0</v>
      </c>
      <c r="L46" s="1075"/>
      <c r="M46" s="1075"/>
      <c r="N46" s="1075"/>
      <c r="O46" s="1075"/>
      <c r="P46" s="1075"/>
      <c r="Q46" s="1075"/>
      <c r="R46" s="1075"/>
      <c r="S46" s="1075"/>
      <c r="T46" s="1075"/>
      <c r="U46" s="1075"/>
      <c r="V46" s="1075"/>
      <c r="W46" s="1075"/>
      <c r="X46" s="1075"/>
      <c r="Y46" s="1075"/>
      <c r="Z46" s="1076"/>
      <c r="AA46" s="1040">
        <f>+Datos!E144</f>
        <v>0</v>
      </c>
      <c r="AB46" s="1041"/>
      <c r="AC46" s="1041"/>
      <c r="AD46" s="1041"/>
      <c r="AE46" s="1042"/>
      <c r="AF46" s="1040">
        <f>+Datos!F144</f>
        <v>0</v>
      </c>
      <c r="AG46" s="1041"/>
      <c r="AH46" s="1041"/>
      <c r="AI46" s="1041"/>
      <c r="AJ46" s="1042"/>
    </row>
    <row r="47" spans="1:36" ht="16.5" hidden="1" x14ac:dyDescent="0.2">
      <c r="A47" s="804">
        <f>+Datos!A145</f>
        <v>0</v>
      </c>
      <c r="B47" s="805"/>
      <c r="C47" s="804">
        <f>+Datos!B145</f>
        <v>0</v>
      </c>
      <c r="D47" s="872"/>
      <c r="E47" s="805"/>
      <c r="F47" s="804">
        <f>+Datos!C145</f>
        <v>0</v>
      </c>
      <c r="G47" s="872"/>
      <c r="H47" s="872"/>
      <c r="I47" s="872"/>
      <c r="J47" s="805"/>
      <c r="K47" s="1074">
        <f>+Datos!D145</f>
        <v>0</v>
      </c>
      <c r="L47" s="1075"/>
      <c r="M47" s="1075"/>
      <c r="N47" s="1075"/>
      <c r="O47" s="1075"/>
      <c r="P47" s="1075"/>
      <c r="Q47" s="1075"/>
      <c r="R47" s="1075"/>
      <c r="S47" s="1075"/>
      <c r="T47" s="1075"/>
      <c r="U47" s="1075"/>
      <c r="V47" s="1075"/>
      <c r="W47" s="1075"/>
      <c r="X47" s="1075"/>
      <c r="Y47" s="1075"/>
      <c r="Z47" s="1076"/>
      <c r="AA47" s="1040">
        <f>+Datos!E145</f>
        <v>0</v>
      </c>
      <c r="AB47" s="1041"/>
      <c r="AC47" s="1041"/>
      <c r="AD47" s="1041"/>
      <c r="AE47" s="1042"/>
      <c r="AF47" s="1040">
        <f>+Datos!F145</f>
        <v>0</v>
      </c>
      <c r="AG47" s="1041"/>
      <c r="AH47" s="1041"/>
      <c r="AI47" s="1041"/>
      <c r="AJ47" s="1042"/>
    </row>
    <row r="48" spans="1:36" ht="16.5" hidden="1" x14ac:dyDescent="0.2">
      <c r="A48" s="804">
        <f>+Datos!A146</f>
        <v>0</v>
      </c>
      <c r="B48" s="805"/>
      <c r="C48" s="804">
        <f>+Datos!B146</f>
        <v>0</v>
      </c>
      <c r="D48" s="872"/>
      <c r="E48" s="805"/>
      <c r="F48" s="804">
        <f>+Datos!C146</f>
        <v>0</v>
      </c>
      <c r="G48" s="872"/>
      <c r="H48" s="872"/>
      <c r="I48" s="872"/>
      <c r="J48" s="805"/>
      <c r="K48" s="1074">
        <f>+Datos!D146</f>
        <v>0</v>
      </c>
      <c r="L48" s="1075"/>
      <c r="M48" s="1075"/>
      <c r="N48" s="1075"/>
      <c r="O48" s="1075"/>
      <c r="P48" s="1075"/>
      <c r="Q48" s="1075"/>
      <c r="R48" s="1075"/>
      <c r="S48" s="1075"/>
      <c r="T48" s="1075"/>
      <c r="U48" s="1075"/>
      <c r="V48" s="1075"/>
      <c r="W48" s="1075"/>
      <c r="X48" s="1075"/>
      <c r="Y48" s="1075"/>
      <c r="Z48" s="1076"/>
      <c r="AA48" s="1040">
        <f>+Datos!E146</f>
        <v>0</v>
      </c>
      <c r="AB48" s="1041"/>
      <c r="AC48" s="1041"/>
      <c r="AD48" s="1041"/>
      <c r="AE48" s="1042"/>
      <c r="AF48" s="1040">
        <f>+Datos!F146</f>
        <v>0</v>
      </c>
      <c r="AG48" s="1041"/>
      <c r="AH48" s="1041"/>
      <c r="AI48" s="1041"/>
      <c r="AJ48" s="1042"/>
    </row>
    <row r="49" spans="1:36" ht="16.5" hidden="1" x14ac:dyDescent="0.2">
      <c r="A49" s="804">
        <f>+Datos!A147</f>
        <v>0</v>
      </c>
      <c r="B49" s="805"/>
      <c r="C49" s="804">
        <f>+Datos!B147</f>
        <v>0</v>
      </c>
      <c r="D49" s="872"/>
      <c r="E49" s="805"/>
      <c r="F49" s="804">
        <f>+Datos!C147</f>
        <v>0</v>
      </c>
      <c r="G49" s="872"/>
      <c r="H49" s="872"/>
      <c r="I49" s="872"/>
      <c r="J49" s="805"/>
      <c r="K49" s="1074">
        <f>+Datos!D147</f>
        <v>0</v>
      </c>
      <c r="L49" s="1075"/>
      <c r="M49" s="1075"/>
      <c r="N49" s="1075"/>
      <c r="O49" s="1075"/>
      <c r="P49" s="1075"/>
      <c r="Q49" s="1075"/>
      <c r="R49" s="1075"/>
      <c r="S49" s="1075"/>
      <c r="T49" s="1075"/>
      <c r="U49" s="1075"/>
      <c r="V49" s="1075"/>
      <c r="W49" s="1075"/>
      <c r="X49" s="1075"/>
      <c r="Y49" s="1075"/>
      <c r="Z49" s="1076"/>
      <c r="AA49" s="1040">
        <f>+Datos!E147</f>
        <v>0</v>
      </c>
      <c r="AB49" s="1041"/>
      <c r="AC49" s="1041"/>
      <c r="AD49" s="1041"/>
      <c r="AE49" s="1042"/>
      <c r="AF49" s="1040">
        <f>+Datos!F147</f>
        <v>0</v>
      </c>
      <c r="AG49" s="1041"/>
      <c r="AH49" s="1041"/>
      <c r="AI49" s="1041"/>
      <c r="AJ49" s="1042"/>
    </row>
    <row r="50" spans="1:36" ht="16.5" hidden="1" x14ac:dyDescent="0.2">
      <c r="A50" s="804">
        <f>+Datos!A148</f>
        <v>0</v>
      </c>
      <c r="B50" s="805"/>
      <c r="C50" s="804">
        <f>+Datos!B148</f>
        <v>0</v>
      </c>
      <c r="D50" s="872"/>
      <c r="E50" s="805"/>
      <c r="F50" s="804">
        <f>+Datos!C148</f>
        <v>0</v>
      </c>
      <c r="G50" s="872"/>
      <c r="H50" s="872"/>
      <c r="I50" s="872"/>
      <c r="J50" s="805"/>
      <c r="K50" s="1074">
        <f>+Datos!D148</f>
        <v>0</v>
      </c>
      <c r="L50" s="1075"/>
      <c r="M50" s="1075"/>
      <c r="N50" s="1075"/>
      <c r="O50" s="1075"/>
      <c r="P50" s="1075"/>
      <c r="Q50" s="1075"/>
      <c r="R50" s="1075"/>
      <c r="S50" s="1075"/>
      <c r="T50" s="1075"/>
      <c r="U50" s="1075"/>
      <c r="V50" s="1075"/>
      <c r="W50" s="1075"/>
      <c r="X50" s="1075"/>
      <c r="Y50" s="1075"/>
      <c r="Z50" s="1076"/>
      <c r="AA50" s="1040">
        <f>+Datos!E148</f>
        <v>0</v>
      </c>
      <c r="AB50" s="1041"/>
      <c r="AC50" s="1041"/>
      <c r="AD50" s="1041"/>
      <c r="AE50" s="1042"/>
      <c r="AF50" s="1040">
        <f>+Datos!F148</f>
        <v>0</v>
      </c>
      <c r="AG50" s="1041"/>
      <c r="AH50" s="1041"/>
      <c r="AI50" s="1041"/>
      <c r="AJ50" s="1042"/>
    </row>
    <row r="51" spans="1:36" ht="16.5" hidden="1" x14ac:dyDescent="0.2">
      <c r="A51" s="804">
        <f>+Datos!A149</f>
        <v>0</v>
      </c>
      <c r="B51" s="805"/>
      <c r="C51" s="804">
        <f>+Datos!B149</f>
        <v>0</v>
      </c>
      <c r="D51" s="872"/>
      <c r="E51" s="805"/>
      <c r="F51" s="804">
        <f>+Datos!C149</f>
        <v>0</v>
      </c>
      <c r="G51" s="872"/>
      <c r="H51" s="872"/>
      <c r="I51" s="872"/>
      <c r="J51" s="805"/>
      <c r="K51" s="1074">
        <f>+Datos!D149</f>
        <v>0</v>
      </c>
      <c r="L51" s="1075"/>
      <c r="M51" s="1075"/>
      <c r="N51" s="1075"/>
      <c r="O51" s="1075"/>
      <c r="P51" s="1075"/>
      <c r="Q51" s="1075"/>
      <c r="R51" s="1075"/>
      <c r="S51" s="1075"/>
      <c r="T51" s="1075"/>
      <c r="U51" s="1075"/>
      <c r="V51" s="1075"/>
      <c r="W51" s="1075"/>
      <c r="X51" s="1075"/>
      <c r="Y51" s="1075"/>
      <c r="Z51" s="1076"/>
      <c r="AA51" s="1040">
        <f>+Datos!E149</f>
        <v>0</v>
      </c>
      <c r="AB51" s="1041"/>
      <c r="AC51" s="1041"/>
      <c r="AD51" s="1041"/>
      <c r="AE51" s="1042"/>
      <c r="AF51" s="1040">
        <f>+Datos!F149</f>
        <v>0</v>
      </c>
      <c r="AG51" s="1041"/>
      <c r="AH51" s="1041"/>
      <c r="AI51" s="1041"/>
      <c r="AJ51" s="1042"/>
    </row>
    <row r="52" spans="1:36" ht="16.5" hidden="1" x14ac:dyDescent="0.2">
      <c r="A52" s="804">
        <f>+Datos!A150</f>
        <v>0</v>
      </c>
      <c r="B52" s="805"/>
      <c r="C52" s="804">
        <f>+Datos!B150</f>
        <v>0</v>
      </c>
      <c r="D52" s="872"/>
      <c r="E52" s="805"/>
      <c r="F52" s="804">
        <f>+Datos!C150</f>
        <v>0</v>
      </c>
      <c r="G52" s="872"/>
      <c r="H52" s="872"/>
      <c r="I52" s="872"/>
      <c r="J52" s="805"/>
      <c r="K52" s="1074">
        <f>+Datos!D150</f>
        <v>0</v>
      </c>
      <c r="L52" s="1075"/>
      <c r="M52" s="1075"/>
      <c r="N52" s="1075"/>
      <c r="O52" s="1075"/>
      <c r="P52" s="1075"/>
      <c r="Q52" s="1075"/>
      <c r="R52" s="1075"/>
      <c r="S52" s="1075"/>
      <c r="T52" s="1075"/>
      <c r="U52" s="1075"/>
      <c r="V52" s="1075"/>
      <c r="W52" s="1075"/>
      <c r="X52" s="1075"/>
      <c r="Y52" s="1075"/>
      <c r="Z52" s="1076"/>
      <c r="AA52" s="1040">
        <f>+Datos!E150</f>
        <v>0</v>
      </c>
      <c r="AB52" s="1041"/>
      <c r="AC52" s="1041"/>
      <c r="AD52" s="1041"/>
      <c r="AE52" s="1042"/>
      <c r="AF52" s="1040">
        <f>+Datos!F150</f>
        <v>0</v>
      </c>
      <c r="AG52" s="1041"/>
      <c r="AH52" s="1041"/>
      <c r="AI52" s="1041"/>
      <c r="AJ52" s="1042"/>
    </row>
    <row r="53" spans="1:36" ht="16.5" hidden="1" x14ac:dyDescent="0.2">
      <c r="A53" s="804">
        <f>+Datos!A151</f>
        <v>0</v>
      </c>
      <c r="B53" s="805"/>
      <c r="C53" s="804">
        <f>+Datos!B151</f>
        <v>0</v>
      </c>
      <c r="D53" s="872"/>
      <c r="E53" s="805"/>
      <c r="F53" s="804">
        <f>+Datos!C151</f>
        <v>0</v>
      </c>
      <c r="G53" s="872"/>
      <c r="H53" s="872"/>
      <c r="I53" s="872"/>
      <c r="J53" s="805"/>
      <c r="K53" s="1074">
        <f>+Datos!D151</f>
        <v>0</v>
      </c>
      <c r="L53" s="1075"/>
      <c r="M53" s="1075"/>
      <c r="N53" s="1075"/>
      <c r="O53" s="1075"/>
      <c r="P53" s="1075"/>
      <c r="Q53" s="1075"/>
      <c r="R53" s="1075"/>
      <c r="S53" s="1075"/>
      <c r="T53" s="1075"/>
      <c r="U53" s="1075"/>
      <c r="V53" s="1075"/>
      <c r="W53" s="1075"/>
      <c r="X53" s="1075"/>
      <c r="Y53" s="1075"/>
      <c r="Z53" s="1076"/>
      <c r="AA53" s="1040">
        <f>+Datos!E151</f>
        <v>0</v>
      </c>
      <c r="AB53" s="1041"/>
      <c r="AC53" s="1041"/>
      <c r="AD53" s="1041"/>
      <c r="AE53" s="1042"/>
      <c r="AF53" s="1040">
        <f>+Datos!F151</f>
        <v>0</v>
      </c>
      <c r="AG53" s="1041"/>
      <c r="AH53" s="1041"/>
      <c r="AI53" s="1041"/>
      <c r="AJ53" s="1042"/>
    </row>
    <row r="54" spans="1:36" ht="16.5" hidden="1" x14ac:dyDescent="0.2">
      <c r="A54" s="804">
        <f>+Datos!A152</f>
        <v>0</v>
      </c>
      <c r="B54" s="805"/>
      <c r="C54" s="804">
        <f>+Datos!B152</f>
        <v>0</v>
      </c>
      <c r="D54" s="872"/>
      <c r="E54" s="805"/>
      <c r="F54" s="804">
        <f>+Datos!C152</f>
        <v>0</v>
      </c>
      <c r="G54" s="872"/>
      <c r="H54" s="872"/>
      <c r="I54" s="872"/>
      <c r="J54" s="805"/>
      <c r="K54" s="1074">
        <f>+Datos!D152</f>
        <v>0</v>
      </c>
      <c r="L54" s="1075"/>
      <c r="M54" s="1075"/>
      <c r="N54" s="1075"/>
      <c r="O54" s="1075"/>
      <c r="P54" s="1075"/>
      <c r="Q54" s="1075"/>
      <c r="R54" s="1075"/>
      <c r="S54" s="1075"/>
      <c r="T54" s="1075"/>
      <c r="U54" s="1075"/>
      <c r="V54" s="1075"/>
      <c r="W54" s="1075"/>
      <c r="X54" s="1075"/>
      <c r="Y54" s="1075"/>
      <c r="Z54" s="1076"/>
      <c r="AA54" s="1040">
        <f>+Datos!E152</f>
        <v>0</v>
      </c>
      <c r="AB54" s="1041"/>
      <c r="AC54" s="1041"/>
      <c r="AD54" s="1041"/>
      <c r="AE54" s="1042"/>
      <c r="AF54" s="1040">
        <f>+Datos!F152</f>
        <v>0</v>
      </c>
      <c r="AG54" s="1041"/>
      <c r="AH54" s="1041"/>
      <c r="AI54" s="1041"/>
      <c r="AJ54" s="1042"/>
    </row>
    <row r="55" spans="1:36" ht="16.5" hidden="1" x14ac:dyDescent="0.2">
      <c r="A55" s="804">
        <f>+Datos!A153</f>
        <v>0</v>
      </c>
      <c r="B55" s="805"/>
      <c r="C55" s="804">
        <f>+Datos!B153</f>
        <v>0</v>
      </c>
      <c r="D55" s="872"/>
      <c r="E55" s="805"/>
      <c r="F55" s="804">
        <f>+Datos!C153</f>
        <v>0</v>
      </c>
      <c r="G55" s="872"/>
      <c r="H55" s="872"/>
      <c r="I55" s="872"/>
      <c r="J55" s="805"/>
      <c r="K55" s="1074">
        <f>+Datos!D153</f>
        <v>0</v>
      </c>
      <c r="L55" s="1075"/>
      <c r="M55" s="1075"/>
      <c r="N55" s="1075"/>
      <c r="O55" s="1075"/>
      <c r="P55" s="1075"/>
      <c r="Q55" s="1075"/>
      <c r="R55" s="1075"/>
      <c r="S55" s="1075"/>
      <c r="T55" s="1075"/>
      <c r="U55" s="1075"/>
      <c r="V55" s="1075"/>
      <c r="W55" s="1075"/>
      <c r="X55" s="1075"/>
      <c r="Y55" s="1075"/>
      <c r="Z55" s="1076"/>
      <c r="AA55" s="1040">
        <f>+Datos!E153</f>
        <v>0</v>
      </c>
      <c r="AB55" s="1041"/>
      <c r="AC55" s="1041"/>
      <c r="AD55" s="1041"/>
      <c r="AE55" s="1042"/>
      <c r="AF55" s="1040">
        <f>+Datos!F153</f>
        <v>0</v>
      </c>
      <c r="AG55" s="1041"/>
      <c r="AH55" s="1041"/>
      <c r="AI55" s="1041"/>
      <c r="AJ55" s="1042"/>
    </row>
    <row r="56" spans="1:36" ht="16.5" hidden="1" x14ac:dyDescent="0.2">
      <c r="A56" s="804">
        <f>+Datos!A154</f>
        <v>0</v>
      </c>
      <c r="B56" s="805"/>
      <c r="C56" s="804">
        <f>+Datos!B154</f>
        <v>0</v>
      </c>
      <c r="D56" s="872"/>
      <c r="E56" s="805"/>
      <c r="F56" s="804">
        <f>+Datos!C154</f>
        <v>0</v>
      </c>
      <c r="G56" s="872"/>
      <c r="H56" s="872"/>
      <c r="I56" s="872"/>
      <c r="J56" s="805"/>
      <c r="K56" s="1074">
        <f>+Datos!D154</f>
        <v>0</v>
      </c>
      <c r="L56" s="1075"/>
      <c r="M56" s="1075"/>
      <c r="N56" s="1075"/>
      <c r="O56" s="1075"/>
      <c r="P56" s="1075"/>
      <c r="Q56" s="1075"/>
      <c r="R56" s="1075"/>
      <c r="S56" s="1075"/>
      <c r="T56" s="1075"/>
      <c r="U56" s="1075"/>
      <c r="V56" s="1075"/>
      <c r="W56" s="1075"/>
      <c r="X56" s="1075"/>
      <c r="Y56" s="1075"/>
      <c r="Z56" s="1076"/>
      <c r="AA56" s="1040">
        <f>+Datos!E154</f>
        <v>0</v>
      </c>
      <c r="AB56" s="1041"/>
      <c r="AC56" s="1041"/>
      <c r="AD56" s="1041"/>
      <c r="AE56" s="1042"/>
      <c r="AF56" s="1040">
        <f>+Datos!F154</f>
        <v>0</v>
      </c>
      <c r="AG56" s="1041"/>
      <c r="AH56" s="1041"/>
      <c r="AI56" s="1041"/>
      <c r="AJ56" s="1042"/>
    </row>
    <row r="57" spans="1:36" ht="16.5" hidden="1" x14ac:dyDescent="0.2">
      <c r="A57" s="804">
        <f>+Datos!A155</f>
        <v>0</v>
      </c>
      <c r="B57" s="805"/>
      <c r="C57" s="804">
        <f>+Datos!B155</f>
        <v>0</v>
      </c>
      <c r="D57" s="872"/>
      <c r="E57" s="805"/>
      <c r="F57" s="804">
        <f>+Datos!C155</f>
        <v>0</v>
      </c>
      <c r="G57" s="872"/>
      <c r="H57" s="872"/>
      <c r="I57" s="872"/>
      <c r="J57" s="805"/>
      <c r="K57" s="1074">
        <f>+Datos!D155</f>
        <v>0</v>
      </c>
      <c r="L57" s="1075"/>
      <c r="M57" s="1075"/>
      <c r="N57" s="1075"/>
      <c r="O57" s="1075"/>
      <c r="P57" s="1075"/>
      <c r="Q57" s="1075"/>
      <c r="R57" s="1075"/>
      <c r="S57" s="1075"/>
      <c r="T57" s="1075"/>
      <c r="U57" s="1075"/>
      <c r="V57" s="1075"/>
      <c r="W57" s="1075"/>
      <c r="X57" s="1075"/>
      <c r="Y57" s="1075"/>
      <c r="Z57" s="1076"/>
      <c r="AA57" s="1040">
        <f>+Datos!E155</f>
        <v>0</v>
      </c>
      <c r="AB57" s="1041"/>
      <c r="AC57" s="1041"/>
      <c r="AD57" s="1041"/>
      <c r="AE57" s="1042"/>
      <c r="AF57" s="1040">
        <f>+Datos!F155</f>
        <v>0</v>
      </c>
      <c r="AG57" s="1041"/>
      <c r="AH57" s="1041"/>
      <c r="AI57" s="1041"/>
      <c r="AJ57" s="1042"/>
    </row>
    <row r="58" spans="1:36" ht="16.5" hidden="1" x14ac:dyDescent="0.2">
      <c r="A58" s="804">
        <f>+Datos!A156</f>
        <v>0</v>
      </c>
      <c r="B58" s="805"/>
      <c r="C58" s="804">
        <f>+Datos!B156</f>
        <v>0</v>
      </c>
      <c r="D58" s="872"/>
      <c r="E58" s="805"/>
      <c r="F58" s="804">
        <f>+Datos!C156</f>
        <v>0</v>
      </c>
      <c r="G58" s="872"/>
      <c r="H58" s="872"/>
      <c r="I58" s="872"/>
      <c r="J58" s="805"/>
      <c r="K58" s="1074">
        <f>+Datos!D156</f>
        <v>0</v>
      </c>
      <c r="L58" s="1075"/>
      <c r="M58" s="1075"/>
      <c r="N58" s="1075"/>
      <c r="O58" s="1075"/>
      <c r="P58" s="1075"/>
      <c r="Q58" s="1075"/>
      <c r="R58" s="1075"/>
      <c r="S58" s="1075"/>
      <c r="T58" s="1075"/>
      <c r="U58" s="1075"/>
      <c r="V58" s="1075"/>
      <c r="W58" s="1075"/>
      <c r="X58" s="1075"/>
      <c r="Y58" s="1075"/>
      <c r="Z58" s="1076"/>
      <c r="AA58" s="1040">
        <f>+Datos!E156</f>
        <v>0</v>
      </c>
      <c r="AB58" s="1041"/>
      <c r="AC58" s="1041"/>
      <c r="AD58" s="1041"/>
      <c r="AE58" s="1042"/>
      <c r="AF58" s="1040">
        <f>+Datos!F156</f>
        <v>0</v>
      </c>
      <c r="AG58" s="1041"/>
      <c r="AH58" s="1041"/>
      <c r="AI58" s="1041"/>
      <c r="AJ58" s="1042"/>
    </row>
    <row r="59" spans="1:36" ht="16.5" hidden="1" x14ac:dyDescent="0.2">
      <c r="A59" s="804">
        <f>+Datos!A157</f>
        <v>0</v>
      </c>
      <c r="B59" s="805"/>
      <c r="C59" s="804">
        <f>+Datos!B157</f>
        <v>0</v>
      </c>
      <c r="D59" s="872"/>
      <c r="E59" s="805"/>
      <c r="F59" s="804">
        <f>+Datos!C157</f>
        <v>0</v>
      </c>
      <c r="G59" s="872"/>
      <c r="H59" s="872"/>
      <c r="I59" s="872"/>
      <c r="J59" s="805"/>
      <c r="K59" s="1074">
        <f>+Datos!D157</f>
        <v>0</v>
      </c>
      <c r="L59" s="1075"/>
      <c r="M59" s="1075"/>
      <c r="N59" s="1075"/>
      <c r="O59" s="1075"/>
      <c r="P59" s="1075"/>
      <c r="Q59" s="1075"/>
      <c r="R59" s="1075"/>
      <c r="S59" s="1075"/>
      <c r="T59" s="1075"/>
      <c r="U59" s="1075"/>
      <c r="V59" s="1075"/>
      <c r="W59" s="1075"/>
      <c r="X59" s="1075"/>
      <c r="Y59" s="1075"/>
      <c r="Z59" s="1076"/>
      <c r="AA59" s="1040">
        <f>+Datos!E157</f>
        <v>0</v>
      </c>
      <c r="AB59" s="1041"/>
      <c r="AC59" s="1041"/>
      <c r="AD59" s="1041"/>
      <c r="AE59" s="1042"/>
      <c r="AF59" s="1040">
        <f>+Datos!F157</f>
        <v>0</v>
      </c>
      <c r="AG59" s="1041"/>
      <c r="AH59" s="1041"/>
      <c r="AI59" s="1041"/>
      <c r="AJ59" s="1042"/>
    </row>
    <row r="60" spans="1:36" ht="16.5" hidden="1" x14ac:dyDescent="0.2">
      <c r="A60" s="804">
        <f>+Datos!A158</f>
        <v>0</v>
      </c>
      <c r="B60" s="805"/>
      <c r="C60" s="804">
        <f>+Datos!B158</f>
        <v>0</v>
      </c>
      <c r="D60" s="872"/>
      <c r="E60" s="805"/>
      <c r="F60" s="804">
        <f>+Datos!C158</f>
        <v>0</v>
      </c>
      <c r="G60" s="872"/>
      <c r="H60" s="872"/>
      <c r="I60" s="872"/>
      <c r="J60" s="805"/>
      <c r="K60" s="1074">
        <f>+Datos!D158</f>
        <v>0</v>
      </c>
      <c r="L60" s="1075"/>
      <c r="M60" s="1075"/>
      <c r="N60" s="1075"/>
      <c r="O60" s="1075"/>
      <c r="P60" s="1075"/>
      <c r="Q60" s="1075"/>
      <c r="R60" s="1075"/>
      <c r="S60" s="1075"/>
      <c r="T60" s="1075"/>
      <c r="U60" s="1075"/>
      <c r="V60" s="1075"/>
      <c r="W60" s="1075"/>
      <c r="X60" s="1075"/>
      <c r="Y60" s="1075"/>
      <c r="Z60" s="1076"/>
      <c r="AA60" s="1040">
        <f>+Datos!E158</f>
        <v>0</v>
      </c>
      <c r="AB60" s="1041"/>
      <c r="AC60" s="1041"/>
      <c r="AD60" s="1041"/>
      <c r="AE60" s="1042"/>
      <c r="AF60" s="1040">
        <f>+Datos!F158</f>
        <v>0</v>
      </c>
      <c r="AG60" s="1041"/>
      <c r="AH60" s="1041"/>
      <c r="AI60" s="1041"/>
      <c r="AJ60" s="1042"/>
    </row>
    <row r="61" spans="1:36" ht="15.75" hidden="1" x14ac:dyDescent="0.2">
      <c r="A61" s="496"/>
      <c r="B61" s="496"/>
      <c r="C61" s="496"/>
      <c r="D61" s="496"/>
      <c r="E61" s="496"/>
      <c r="F61" s="164"/>
      <c r="G61" s="164"/>
      <c r="H61" s="164"/>
      <c r="I61" s="164"/>
      <c r="J61" s="164"/>
      <c r="K61" s="73"/>
      <c r="L61" s="73"/>
      <c r="M61" s="73"/>
      <c r="N61" s="73"/>
      <c r="O61" s="73"/>
      <c r="P61" s="73"/>
      <c r="Q61" s="73"/>
      <c r="R61" s="73"/>
      <c r="S61" s="73"/>
      <c r="T61" s="73"/>
      <c r="U61" s="73"/>
      <c r="V61" s="73"/>
      <c r="W61" s="73"/>
      <c r="X61" s="73"/>
      <c r="Y61" s="73"/>
      <c r="Z61" s="73"/>
      <c r="AA61" s="1048" t="s">
        <v>547</v>
      </c>
      <c r="AB61" s="1049"/>
      <c r="AC61" s="1049"/>
      <c r="AD61" s="1049"/>
      <c r="AE61" s="1050"/>
      <c r="AF61" s="1077" t="e">
        <f>SUM(AF12:AJ60)</f>
        <v>#REF!</v>
      </c>
      <c r="AG61" s="1078"/>
      <c r="AH61" s="1078"/>
      <c r="AI61" s="1078"/>
      <c r="AJ61" s="1079"/>
    </row>
    <row r="62" spans="1:36" ht="15.75" hidden="1" x14ac:dyDescent="0.2">
      <c r="A62" s="496"/>
      <c r="B62" s="496"/>
      <c r="C62" s="496"/>
      <c r="D62" s="496"/>
      <c r="E62" s="496"/>
      <c r="F62" s="164"/>
      <c r="G62" s="164"/>
      <c r="H62" s="164"/>
      <c r="I62" s="164"/>
      <c r="J62" s="164"/>
      <c r="K62" s="73"/>
      <c r="L62" s="73"/>
      <c r="M62" s="73"/>
      <c r="N62" s="73"/>
      <c r="O62" s="73"/>
      <c r="P62" s="73"/>
      <c r="Q62" s="73"/>
      <c r="R62" s="73"/>
      <c r="S62" s="73"/>
      <c r="T62" s="73"/>
      <c r="U62" s="73"/>
      <c r="V62" s="73"/>
      <c r="W62" s="73"/>
      <c r="X62" s="73"/>
      <c r="Y62" s="73"/>
      <c r="Z62" s="73"/>
      <c r="AA62" s="1048" t="s">
        <v>548</v>
      </c>
      <c r="AB62" s="1049"/>
      <c r="AC62" s="1049"/>
      <c r="AD62" s="1049"/>
      <c r="AE62" s="1050"/>
      <c r="AF62" s="1077">
        <v>0</v>
      </c>
      <c r="AG62" s="1078"/>
      <c r="AH62" s="1078"/>
      <c r="AI62" s="1078"/>
      <c r="AJ62" s="1079"/>
    </row>
    <row r="63" spans="1:36" ht="15.75" hidden="1" x14ac:dyDescent="0.2">
      <c r="A63" s="496"/>
      <c r="B63" s="496"/>
      <c r="C63" s="496"/>
      <c r="D63" s="496"/>
      <c r="E63" s="496"/>
      <c r="F63" s="164"/>
      <c r="G63" s="164"/>
      <c r="H63" s="164"/>
      <c r="I63" s="164"/>
      <c r="J63" s="164"/>
      <c r="K63" s="73"/>
      <c r="L63" s="73"/>
      <c r="M63" s="73"/>
      <c r="N63" s="73"/>
      <c r="O63" s="73"/>
      <c r="P63" s="73"/>
      <c r="Q63" s="73"/>
      <c r="R63" s="73"/>
      <c r="S63" s="73"/>
      <c r="T63" s="73"/>
      <c r="U63" s="73"/>
      <c r="V63" s="73"/>
      <c r="W63" s="73"/>
      <c r="X63" s="73"/>
      <c r="Y63" s="73"/>
      <c r="Z63" s="73"/>
      <c r="AA63" s="1048" t="s">
        <v>414</v>
      </c>
      <c r="AB63" s="1049"/>
      <c r="AC63" s="1049"/>
      <c r="AD63" s="1049"/>
      <c r="AE63" s="1050"/>
      <c r="AF63" s="1077" t="e">
        <f>+AF61+AF62</f>
        <v>#REF!</v>
      </c>
      <c r="AG63" s="1078"/>
      <c r="AH63" s="1078"/>
      <c r="AI63" s="1078"/>
      <c r="AJ63" s="1079"/>
    </row>
    <row r="64" spans="1:36" x14ac:dyDescent="0.2">
      <c r="A64" s="51"/>
      <c r="B64" s="51"/>
      <c r="C64" s="51"/>
      <c r="D64" s="51"/>
      <c r="E64" s="51"/>
      <c r="F64" s="164"/>
      <c r="G64" s="164"/>
      <c r="H64" s="164"/>
      <c r="I64" s="164"/>
      <c r="J64" s="164"/>
      <c r="K64" s="51"/>
      <c r="L64" s="51"/>
      <c r="M64" s="51"/>
      <c r="N64" s="51"/>
      <c r="O64" s="51"/>
      <c r="P64" s="51"/>
      <c r="Q64" s="51"/>
      <c r="R64" s="51"/>
      <c r="S64" s="51"/>
      <c r="T64" s="51"/>
      <c r="U64" s="51"/>
      <c r="V64" s="51"/>
      <c r="W64" s="51"/>
      <c r="X64" s="51"/>
      <c r="Y64" s="51"/>
      <c r="Z64" s="74"/>
      <c r="AA64" s="74"/>
      <c r="AB64" s="74"/>
      <c r="AC64" s="74"/>
      <c r="AD64" s="74"/>
      <c r="AE64" s="74"/>
      <c r="AF64" s="74"/>
      <c r="AG64" s="74"/>
      <c r="AH64" s="74"/>
      <c r="AI64" s="74"/>
    </row>
    <row r="65" spans="1:35" ht="21" customHeight="1" x14ac:dyDescent="0.2">
      <c r="A65" s="258" t="s">
        <v>272</v>
      </c>
      <c r="B65" s="258"/>
      <c r="C65" s="258"/>
      <c r="D65" s="258"/>
      <c r="E65" s="258"/>
      <c r="F65" s="1089">
        <f>+AF43</f>
        <v>130000</v>
      </c>
      <c r="G65" s="1089"/>
      <c r="H65" s="1089"/>
      <c r="I65" s="1089"/>
      <c r="J65" s="265"/>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161"/>
      <c r="AI65" s="161"/>
    </row>
    <row r="66" spans="1:35" ht="16.5" x14ac:dyDescent="0.2">
      <c r="A66" s="261" t="s">
        <v>698</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261"/>
      <c r="AE66" s="261"/>
      <c r="AF66" s="261"/>
      <c r="AG66" s="261"/>
      <c r="AH66" s="50"/>
      <c r="AI66" s="50"/>
    </row>
    <row r="67" spans="1:35" ht="16.5" x14ac:dyDescent="0.2">
      <c r="A67" s="258"/>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51"/>
      <c r="AI67" s="51"/>
    </row>
    <row r="68" spans="1:35" ht="16.5" x14ac:dyDescent="0.2">
      <c r="A68" s="1086" t="s">
        <v>273</v>
      </c>
      <c r="B68" s="1086"/>
      <c r="C68" s="1086"/>
      <c r="D68" s="1086"/>
      <c r="E68" s="261" t="str">
        <f>CONCATENATE(Datos!B65," con NIT ",Datos!$B$66)</f>
        <v>VIVERO FLORECER S.A.S con NIT 900713950-7</v>
      </c>
      <c r="F68" s="261"/>
      <c r="G68" s="261"/>
      <c r="H68" s="261"/>
      <c r="I68" s="261"/>
      <c r="J68" s="261"/>
      <c r="K68" s="261"/>
      <c r="L68" s="261"/>
      <c r="M68" s="261"/>
      <c r="N68" s="261"/>
      <c r="O68" s="261"/>
      <c r="P68" s="261"/>
      <c r="Q68" s="261"/>
      <c r="R68" s="261"/>
      <c r="S68" s="261"/>
      <c r="T68" s="261"/>
      <c r="U68" s="261"/>
      <c r="V68" s="261"/>
      <c r="W68" s="1081"/>
      <c r="X68" s="1081"/>
      <c r="Y68" s="1081"/>
      <c r="Z68" s="1081"/>
      <c r="AA68" s="261"/>
      <c r="AB68" s="261"/>
      <c r="AC68" s="261"/>
      <c r="AD68" s="261"/>
      <c r="AE68" s="261"/>
      <c r="AF68" s="261"/>
      <c r="AG68" s="261"/>
      <c r="AH68" s="50"/>
      <c r="AI68" s="50"/>
    </row>
    <row r="69" spans="1:35" ht="16.5" x14ac:dyDescent="0.2">
      <c r="A69" s="258"/>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51"/>
      <c r="AI69" s="51"/>
    </row>
    <row r="70" spans="1:35" ht="16.5" x14ac:dyDescent="0.2">
      <c r="A70" s="258" t="s">
        <v>612</v>
      </c>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51"/>
      <c r="AI70" s="51"/>
    </row>
    <row r="71" spans="1:35" ht="16.5" x14ac:dyDescent="0.2">
      <c r="A71" s="258"/>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51"/>
      <c r="AI71" s="51"/>
    </row>
    <row r="72" spans="1:35" ht="16.5" x14ac:dyDescent="0.2">
      <c r="A72" s="258" t="str">
        <f>CONCATENATE("Medellín, ",Datos!$B$96)</f>
        <v>Medellín, 21 de junio de 2023</v>
      </c>
      <c r="B72" s="258"/>
      <c r="C72" s="258"/>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148"/>
      <c r="AI72" s="148"/>
    </row>
    <row r="73" spans="1:35" ht="16.5" x14ac:dyDescent="0.2">
      <c r="A73" s="258"/>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51"/>
      <c r="AI73" s="51"/>
    </row>
    <row r="74" spans="1:35" ht="16.5" x14ac:dyDescent="0.2">
      <c r="A74" s="1087" t="s">
        <v>275</v>
      </c>
      <c r="B74" s="1087"/>
      <c r="C74" s="1087"/>
      <c r="D74" s="1087"/>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258"/>
      <c r="AG74" s="258"/>
      <c r="AH74" s="51"/>
      <c r="AI74" s="51"/>
    </row>
    <row r="75" spans="1:35" ht="16.5" x14ac:dyDescent="0.2">
      <c r="A75" s="258"/>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51"/>
      <c r="AI75" s="51"/>
    </row>
    <row r="76" spans="1:35" ht="16.5" x14ac:dyDescent="0.2">
      <c r="A76" s="258"/>
      <c r="B76" s="258"/>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51"/>
      <c r="AI76" s="51"/>
    </row>
    <row r="77" spans="1:35" ht="16.5" x14ac:dyDescent="0.2">
      <c r="A77" s="258"/>
      <c r="B77" s="258"/>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51"/>
      <c r="AI77" s="51"/>
    </row>
    <row r="78" spans="1:35" ht="16.5" x14ac:dyDescent="0.2">
      <c r="A78" s="1088" t="str">
        <f>+Datos!$B$7</f>
        <v>ALICIA MARIA MARIN OCHOA</v>
      </c>
      <c r="B78" s="1088"/>
      <c r="C78" s="1088"/>
      <c r="D78" s="1088"/>
      <c r="E78" s="1088"/>
      <c r="F78" s="1088"/>
      <c r="G78" s="1088"/>
      <c r="H78" s="1088"/>
      <c r="I78" s="1088"/>
      <c r="J78" s="1088"/>
      <c r="K78" s="1088"/>
      <c r="L78" s="1088"/>
      <c r="M78" s="258"/>
      <c r="N78" s="258"/>
      <c r="O78" s="258"/>
      <c r="P78" s="258"/>
      <c r="Q78" s="258"/>
      <c r="R78" s="258"/>
      <c r="S78" s="258"/>
      <c r="T78" s="258"/>
      <c r="U78" s="258"/>
      <c r="V78" s="266"/>
      <c r="W78" s="266"/>
      <c r="X78" s="266"/>
      <c r="Y78" s="266"/>
      <c r="Z78" s="266"/>
      <c r="AA78" s="266"/>
      <c r="AB78" s="266"/>
      <c r="AC78" s="266"/>
      <c r="AD78" s="266"/>
      <c r="AE78" s="266"/>
      <c r="AF78" s="266"/>
      <c r="AG78" s="266"/>
      <c r="AH78" s="52"/>
      <c r="AI78" s="52"/>
    </row>
    <row r="79" spans="1:35" ht="16.5" x14ac:dyDescent="0.2">
      <c r="A79" s="264" t="str">
        <f>+Datos!A7</f>
        <v xml:space="preserve">Rector(a) </v>
      </c>
      <c r="B79" s="258"/>
      <c r="C79" s="258"/>
      <c r="D79" s="258"/>
      <c r="E79" s="258"/>
      <c r="F79" s="258"/>
      <c r="G79" s="258"/>
      <c r="H79" s="258"/>
      <c r="I79" s="258"/>
      <c r="J79" s="258"/>
      <c r="K79" s="258"/>
      <c r="L79" s="258"/>
      <c r="M79" s="258"/>
      <c r="N79" s="258"/>
      <c r="O79" s="258"/>
      <c r="P79" s="258"/>
      <c r="Q79" s="258"/>
      <c r="R79" s="258"/>
      <c r="S79" s="258"/>
      <c r="T79" s="258"/>
      <c r="U79" s="258"/>
      <c r="V79" s="261"/>
      <c r="W79" s="261"/>
      <c r="X79" s="261"/>
      <c r="Y79" s="261"/>
      <c r="Z79" s="261"/>
      <c r="AA79" s="261"/>
      <c r="AB79" s="261"/>
      <c r="AC79" s="261"/>
      <c r="AD79" s="258"/>
      <c r="AE79" s="258"/>
      <c r="AF79" s="258"/>
      <c r="AG79" s="258"/>
      <c r="AH79" s="51"/>
      <c r="AI79" s="51"/>
    </row>
    <row r="80" spans="1:35" x14ac:dyDescent="0.2">
      <c r="V80" s="29"/>
    </row>
  </sheetData>
  <mergeCells count="314">
    <mergeCell ref="F65:I65"/>
    <mergeCell ref="A68:D68"/>
    <mergeCell ref="W68:Z68"/>
    <mergeCell ref="A74:D74"/>
    <mergeCell ref="A78:L78"/>
    <mergeCell ref="AA61:AE61"/>
    <mergeCell ref="AF61:AJ61"/>
    <mergeCell ref="AA62:AE62"/>
    <mergeCell ref="AF62:AJ62"/>
    <mergeCell ref="AA63:AE63"/>
    <mergeCell ref="AF63:AJ63"/>
    <mergeCell ref="A60:B60"/>
    <mergeCell ref="C60:E60"/>
    <mergeCell ref="F60:J60"/>
    <mergeCell ref="K60:Z60"/>
    <mergeCell ref="AA60:AE60"/>
    <mergeCell ref="AF60:AJ60"/>
    <mergeCell ref="A59:B59"/>
    <mergeCell ref="C59:E59"/>
    <mergeCell ref="F59:J59"/>
    <mergeCell ref="K59:Z59"/>
    <mergeCell ref="AA59:AE59"/>
    <mergeCell ref="AF59:AJ59"/>
    <mergeCell ref="A58:B58"/>
    <mergeCell ref="C58:E58"/>
    <mergeCell ref="F58:J58"/>
    <mergeCell ref="K58:Z58"/>
    <mergeCell ref="AA58:AE58"/>
    <mergeCell ref="AF58:AJ58"/>
    <mergeCell ref="A57:B57"/>
    <mergeCell ref="C57:E57"/>
    <mergeCell ref="F57:J57"/>
    <mergeCell ref="K57:Z57"/>
    <mergeCell ref="AA57:AE57"/>
    <mergeCell ref="AF57:AJ57"/>
    <mergeCell ref="A56:B56"/>
    <mergeCell ref="C56:E56"/>
    <mergeCell ref="F56:J56"/>
    <mergeCell ref="K56:Z56"/>
    <mergeCell ref="AA56:AE56"/>
    <mergeCell ref="AF56:AJ56"/>
    <mergeCell ref="A55:B55"/>
    <mergeCell ref="C55:E55"/>
    <mergeCell ref="F55:J55"/>
    <mergeCell ref="K55:Z55"/>
    <mergeCell ref="AA55:AE55"/>
    <mergeCell ref="AF55:AJ55"/>
    <mergeCell ref="A54:B54"/>
    <mergeCell ref="C54:E54"/>
    <mergeCell ref="F54:J54"/>
    <mergeCell ref="K54:Z54"/>
    <mergeCell ref="AA54:AE54"/>
    <mergeCell ref="AF54:AJ54"/>
    <mergeCell ref="A53:B53"/>
    <mergeCell ref="C53:E53"/>
    <mergeCell ref="F53:J53"/>
    <mergeCell ref="K53:Z53"/>
    <mergeCell ref="AA53:AE53"/>
    <mergeCell ref="AF53:AJ53"/>
    <mergeCell ref="A52:B52"/>
    <mergeCell ref="C52:E52"/>
    <mergeCell ref="F52:J52"/>
    <mergeCell ref="K52:Z52"/>
    <mergeCell ref="AA52:AE52"/>
    <mergeCell ref="AF52:AJ52"/>
    <mergeCell ref="A51:B51"/>
    <mergeCell ref="C51:E51"/>
    <mergeCell ref="F51:J51"/>
    <mergeCell ref="K51:Z51"/>
    <mergeCell ref="AA51:AE51"/>
    <mergeCell ref="AF51:AJ51"/>
    <mergeCell ref="A50:B50"/>
    <mergeCell ref="C50:E50"/>
    <mergeCell ref="F50:J50"/>
    <mergeCell ref="K50:Z50"/>
    <mergeCell ref="AA50:AE50"/>
    <mergeCell ref="AF50:AJ50"/>
    <mergeCell ref="A49:B49"/>
    <mergeCell ref="C49:E49"/>
    <mergeCell ref="F49:J49"/>
    <mergeCell ref="K49:Z49"/>
    <mergeCell ref="AA49:AE49"/>
    <mergeCell ref="AF49:AJ49"/>
    <mergeCell ref="A48:B48"/>
    <mergeCell ref="C48:E48"/>
    <mergeCell ref="F48:J48"/>
    <mergeCell ref="K48:Z48"/>
    <mergeCell ref="AA48:AE48"/>
    <mergeCell ref="AF48:AJ48"/>
    <mergeCell ref="A47:B47"/>
    <mergeCell ref="C47:E47"/>
    <mergeCell ref="F47:J47"/>
    <mergeCell ref="K47:Z47"/>
    <mergeCell ref="AA47:AE47"/>
    <mergeCell ref="AF47:AJ47"/>
    <mergeCell ref="A46:B46"/>
    <mergeCell ref="C46:E46"/>
    <mergeCell ref="F46:J46"/>
    <mergeCell ref="K46:Z46"/>
    <mergeCell ref="AA46:AE46"/>
    <mergeCell ref="AF46:AJ46"/>
    <mergeCell ref="A45:B45"/>
    <mergeCell ref="C45:E45"/>
    <mergeCell ref="F45:J45"/>
    <mergeCell ref="K45:Z45"/>
    <mergeCell ref="AA45:AE45"/>
    <mergeCell ref="AF45:AJ45"/>
    <mergeCell ref="A44:B44"/>
    <mergeCell ref="C44:E44"/>
    <mergeCell ref="F44:J44"/>
    <mergeCell ref="K44:Z44"/>
    <mergeCell ref="AA44:AE44"/>
    <mergeCell ref="AF44:AJ44"/>
    <mergeCell ref="A43:B43"/>
    <mergeCell ref="C43:E43"/>
    <mergeCell ref="F43:J43"/>
    <mergeCell ref="K43:Z43"/>
    <mergeCell ref="AA43:AE43"/>
    <mergeCell ref="AF43:AJ43"/>
    <mergeCell ref="A42:B42"/>
    <mergeCell ref="C42:E42"/>
    <mergeCell ref="F42:J42"/>
    <mergeCell ref="K42:Z42"/>
    <mergeCell ref="AA42:AE42"/>
    <mergeCell ref="AF42:AJ42"/>
    <mergeCell ref="A41:B41"/>
    <mergeCell ref="C41:E41"/>
    <mergeCell ref="F41:J41"/>
    <mergeCell ref="K41:Z41"/>
    <mergeCell ref="AA41:AE41"/>
    <mergeCell ref="AF41:AJ41"/>
    <mergeCell ref="A40:B40"/>
    <mergeCell ref="C40:E40"/>
    <mergeCell ref="F40:J40"/>
    <mergeCell ref="K40:Z40"/>
    <mergeCell ref="AA40:AE40"/>
    <mergeCell ref="AF40:AJ40"/>
    <mergeCell ref="A39:B39"/>
    <mergeCell ref="C39:E39"/>
    <mergeCell ref="F39:J39"/>
    <mergeCell ref="K39:Z39"/>
    <mergeCell ref="AA39:AE39"/>
    <mergeCell ref="AF39:AJ39"/>
    <mergeCell ref="A38:B38"/>
    <mergeCell ref="C38:E38"/>
    <mergeCell ref="F38:J38"/>
    <mergeCell ref="K38:Z38"/>
    <mergeCell ref="AA38:AE38"/>
    <mergeCell ref="AF38:AJ38"/>
    <mergeCell ref="A37:B37"/>
    <mergeCell ref="C37:E37"/>
    <mergeCell ref="F37:J37"/>
    <mergeCell ref="K37:Z37"/>
    <mergeCell ref="AA37:AE37"/>
    <mergeCell ref="AF37:AJ37"/>
    <mergeCell ref="A36:B36"/>
    <mergeCell ref="C36:E36"/>
    <mergeCell ref="F36:J36"/>
    <mergeCell ref="K36:Z36"/>
    <mergeCell ref="AA36:AE36"/>
    <mergeCell ref="AF36:AJ36"/>
    <mergeCell ref="A35:B35"/>
    <mergeCell ref="C35:E35"/>
    <mergeCell ref="F35:J35"/>
    <mergeCell ref="K35:Z35"/>
    <mergeCell ref="AA35:AE35"/>
    <mergeCell ref="AF35:AJ35"/>
    <mergeCell ref="A34:B34"/>
    <mergeCell ref="C34:E34"/>
    <mergeCell ref="F34:J34"/>
    <mergeCell ref="K34:Z34"/>
    <mergeCell ref="AA34:AE34"/>
    <mergeCell ref="AF34:AJ34"/>
    <mergeCell ref="A33:B33"/>
    <mergeCell ref="C33:E33"/>
    <mergeCell ref="F33:J33"/>
    <mergeCell ref="K33:Z33"/>
    <mergeCell ref="AA33:AE33"/>
    <mergeCell ref="AF33:AJ33"/>
    <mergeCell ref="A32:B32"/>
    <mergeCell ref="C32:E32"/>
    <mergeCell ref="F32:J32"/>
    <mergeCell ref="K32:Z32"/>
    <mergeCell ref="AA32:AE32"/>
    <mergeCell ref="AF32:AJ32"/>
    <mergeCell ref="A31:B31"/>
    <mergeCell ref="C31:E31"/>
    <mergeCell ref="F31:J31"/>
    <mergeCell ref="K31:Z31"/>
    <mergeCell ref="AA31:AE31"/>
    <mergeCell ref="AF31:AJ31"/>
    <mergeCell ref="A30:B30"/>
    <mergeCell ref="C30:E30"/>
    <mergeCell ref="F30:J30"/>
    <mergeCell ref="K30:Z30"/>
    <mergeCell ref="AA30:AE30"/>
    <mergeCell ref="AF30:AJ30"/>
    <mergeCell ref="A29:B29"/>
    <mergeCell ref="C29:E29"/>
    <mergeCell ref="F29:J29"/>
    <mergeCell ref="K29:Z29"/>
    <mergeCell ref="AA29:AE29"/>
    <mergeCell ref="AF29:AJ29"/>
    <mergeCell ref="A28:B28"/>
    <mergeCell ref="C28:E28"/>
    <mergeCell ref="F28:J28"/>
    <mergeCell ref="K28:Z28"/>
    <mergeCell ref="AA28:AE28"/>
    <mergeCell ref="AF28:AJ28"/>
    <mergeCell ref="A27:B27"/>
    <mergeCell ref="C27:E27"/>
    <mergeCell ref="F27:J27"/>
    <mergeCell ref="K27:Z27"/>
    <mergeCell ref="AA27:AE27"/>
    <mergeCell ref="AF27:AJ27"/>
    <mergeCell ref="A26:B26"/>
    <mergeCell ref="C26:E26"/>
    <mergeCell ref="F26:J26"/>
    <mergeCell ref="K26:Z26"/>
    <mergeCell ref="AA26:AE26"/>
    <mergeCell ref="AF26:AJ26"/>
    <mergeCell ref="A25:B25"/>
    <mergeCell ref="C25:E25"/>
    <mergeCell ref="F25:J25"/>
    <mergeCell ref="K25:Z25"/>
    <mergeCell ref="AA25:AE25"/>
    <mergeCell ref="AF25:AJ25"/>
    <mergeCell ref="A24:B24"/>
    <mergeCell ref="C24:E24"/>
    <mergeCell ref="F24:J24"/>
    <mergeCell ref="K24:Z24"/>
    <mergeCell ref="AA24:AE24"/>
    <mergeCell ref="AF24:AJ24"/>
    <mergeCell ref="A23:B23"/>
    <mergeCell ref="C23:E23"/>
    <mergeCell ref="F23:J23"/>
    <mergeCell ref="K23:Z23"/>
    <mergeCell ref="AA23:AE23"/>
    <mergeCell ref="AF23:AJ23"/>
    <mergeCell ref="A22:B22"/>
    <mergeCell ref="C22:E22"/>
    <mergeCell ref="F22:J22"/>
    <mergeCell ref="K22:Z22"/>
    <mergeCell ref="AA22:AE22"/>
    <mergeCell ref="AF22:AJ22"/>
    <mergeCell ref="A21:B21"/>
    <mergeCell ref="C21:E21"/>
    <mergeCell ref="F21:J21"/>
    <mergeCell ref="K21:Z21"/>
    <mergeCell ref="AA21:AE21"/>
    <mergeCell ref="AF21:AJ21"/>
    <mergeCell ref="A20:B20"/>
    <mergeCell ref="C20:E20"/>
    <mergeCell ref="F20:J20"/>
    <mergeCell ref="K20:Z20"/>
    <mergeCell ref="AA20:AE20"/>
    <mergeCell ref="AF20:AJ20"/>
    <mergeCell ref="A19:B19"/>
    <mergeCell ref="C19:E19"/>
    <mergeCell ref="F19:J19"/>
    <mergeCell ref="K19:Z19"/>
    <mergeCell ref="AA19:AE19"/>
    <mergeCell ref="AF19:AJ19"/>
    <mergeCell ref="A18:B18"/>
    <mergeCell ref="C18:E18"/>
    <mergeCell ref="F18:J18"/>
    <mergeCell ref="K18:Z18"/>
    <mergeCell ref="AA18:AE18"/>
    <mergeCell ref="AF18:AJ18"/>
    <mergeCell ref="A17:B17"/>
    <mergeCell ref="C17:E17"/>
    <mergeCell ref="F17:J17"/>
    <mergeCell ref="K17:Z17"/>
    <mergeCell ref="AA17:AE17"/>
    <mergeCell ref="AF17:AJ17"/>
    <mergeCell ref="A16:B16"/>
    <mergeCell ref="C16:E16"/>
    <mergeCell ref="F16:J16"/>
    <mergeCell ref="K16:Z16"/>
    <mergeCell ref="AA16:AE16"/>
    <mergeCell ref="AF16:AJ16"/>
    <mergeCell ref="A15:B15"/>
    <mergeCell ref="C15:E15"/>
    <mergeCell ref="F15:J15"/>
    <mergeCell ref="K15:Z15"/>
    <mergeCell ref="AA15:AE15"/>
    <mergeCell ref="AF15:AJ15"/>
    <mergeCell ref="A14:B14"/>
    <mergeCell ref="C14:E14"/>
    <mergeCell ref="F14:J14"/>
    <mergeCell ref="K14:Z14"/>
    <mergeCell ref="AA14:AE14"/>
    <mergeCell ref="AF14:AJ14"/>
    <mergeCell ref="A13:B13"/>
    <mergeCell ref="C13:E13"/>
    <mergeCell ref="F13:J13"/>
    <mergeCell ref="K13:Z13"/>
    <mergeCell ref="AA13:AE13"/>
    <mergeCell ref="AF13:AJ13"/>
    <mergeCell ref="A12:B12"/>
    <mergeCell ref="C12:E12"/>
    <mergeCell ref="F12:J12"/>
    <mergeCell ref="K12:Z12"/>
    <mergeCell ref="AA12:AE12"/>
    <mergeCell ref="AF12:AJ12"/>
    <mergeCell ref="A3:AJ3"/>
    <mergeCell ref="A5:AJ5"/>
    <mergeCell ref="A7:AJ7"/>
    <mergeCell ref="A11:B11"/>
    <mergeCell ref="C11:E11"/>
    <mergeCell ref="F11:J11"/>
    <mergeCell ref="K11:Z11"/>
    <mergeCell ref="AA11:AE11"/>
    <mergeCell ref="AF11:AJ11"/>
  </mergeCells>
  <printOptions horizontalCentered="1"/>
  <pageMargins left="0.62992125984251968" right="0.43307086614173229" top="1.4173228346456694" bottom="0.51181102362204722" header="0.31496062992125984" footer="0.51181102362204722"/>
  <pageSetup scale="92" fitToHeight="4" orientation="portrait" r:id="rId1"/>
  <headerFooter>
    <oddHeader xml:space="preserve">&amp;C&amp;G
</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80"/>
  <sheetViews>
    <sheetView topLeftCell="A11" zoomScaleNormal="100" workbookViewId="0">
      <selection activeCell="A14" sqref="A14:J14"/>
    </sheetView>
  </sheetViews>
  <sheetFormatPr baseColWidth="10" defaultColWidth="11.42578125" defaultRowHeight="12.75" x14ac:dyDescent="0.2"/>
  <cols>
    <col min="1" max="1" width="2.85546875" style="497" customWidth="1"/>
    <col min="2" max="35" width="2.85546875" style="25" customWidth="1"/>
    <col min="36" max="36" width="2.85546875" style="3" customWidth="1"/>
    <col min="37" max="16384" width="11.42578125" style="3"/>
  </cols>
  <sheetData>
    <row r="1" spans="1:36" ht="31.5" customHeight="1" x14ac:dyDescent="0.2"/>
    <row r="3" spans="1:36" ht="15.75" x14ac:dyDescent="0.2">
      <c r="A3" s="1080" t="s">
        <v>613</v>
      </c>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row>
    <row r="4" spans="1:36" s="260" customFormat="1" ht="13.5" x14ac:dyDescent="0.25">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c r="AG4" s="257"/>
      <c r="AH4" s="257"/>
      <c r="AI4" s="257"/>
      <c r="AJ4" s="259"/>
    </row>
    <row r="5" spans="1:36" ht="16.5" customHeight="1" x14ac:dyDescent="0.2">
      <c r="A5" s="1081" t="str">
        <f>CONCATENATE("El Rector de la INSTITUCION EDUCATIVA ",Datos!B4)</f>
        <v>El Rector de la INSTITUCION EDUCATIVA INSTITUCIÓN EDUCATIVA SAN ROBERTO BELARMINO</v>
      </c>
      <c r="B5" s="1081"/>
      <c r="C5" s="1081"/>
      <c r="D5" s="1081"/>
      <c r="E5" s="1081"/>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J5" s="1081"/>
    </row>
    <row r="6" spans="1:36" s="260" customFormat="1" ht="13.5" x14ac:dyDescent="0.25">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9"/>
    </row>
    <row r="7" spans="1:36" ht="16.5" x14ac:dyDescent="0.2">
      <c r="A7" s="1081" t="s">
        <v>268</v>
      </c>
      <c r="B7" s="1081"/>
      <c r="C7" s="1081"/>
      <c r="D7" s="1081"/>
      <c r="E7" s="1081"/>
      <c r="F7" s="1081"/>
      <c r="G7" s="1081"/>
      <c r="H7" s="1081"/>
      <c r="I7" s="1081"/>
      <c r="J7" s="1081"/>
      <c r="K7" s="1081"/>
      <c r="L7" s="1081"/>
      <c r="M7" s="1081"/>
      <c r="N7" s="1081"/>
      <c r="O7" s="1081"/>
      <c r="P7" s="1081"/>
      <c r="Q7" s="1081"/>
      <c r="R7" s="1081"/>
      <c r="S7" s="1081"/>
      <c r="T7" s="1081"/>
      <c r="U7" s="1081"/>
      <c r="V7" s="1081"/>
      <c r="W7" s="1081"/>
      <c r="X7" s="1081"/>
      <c r="Y7" s="1081"/>
      <c r="Z7" s="1081"/>
      <c r="AA7" s="1081"/>
      <c r="AB7" s="1081"/>
      <c r="AC7" s="1081"/>
      <c r="AD7" s="1081"/>
      <c r="AE7" s="1081"/>
      <c r="AF7" s="1081"/>
      <c r="AG7" s="1081"/>
      <c r="AH7" s="1081"/>
      <c r="AI7" s="1081"/>
      <c r="AJ7" s="1081"/>
    </row>
    <row r="8" spans="1:36" s="260" customFormat="1" ht="13.5" x14ac:dyDescent="0.25">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9"/>
    </row>
    <row r="9" spans="1:36" ht="20.25" customHeight="1" x14ac:dyDescent="0.3">
      <c r="A9" s="258" t="s">
        <v>269</v>
      </c>
      <c r="B9" s="258"/>
      <c r="C9" s="258"/>
      <c r="D9" s="258"/>
      <c r="E9" s="258"/>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32"/>
    </row>
    <row r="10" spans="1:36" x14ac:dyDescent="0.2">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row>
    <row r="11" spans="1:36" ht="12.75" customHeight="1" x14ac:dyDescent="0.2">
      <c r="A11" s="1090" t="str">
        <f>Datos!$A$113</f>
        <v>ITEM</v>
      </c>
      <c r="B11" s="1091"/>
      <c r="C11" s="1082" t="str">
        <f>Datos!$B$113</f>
        <v>CANTIDAD</v>
      </c>
      <c r="D11" s="1083"/>
      <c r="E11" s="1084"/>
      <c r="F11" s="1082" t="str">
        <f>Datos!$C$113</f>
        <v>UNIDAD DE MEDIDA</v>
      </c>
      <c r="G11" s="1083"/>
      <c r="H11" s="1083"/>
      <c r="I11" s="1083"/>
      <c r="J11" s="1084"/>
      <c r="K11" s="1082" t="str">
        <f>Datos!$D$113</f>
        <v xml:space="preserve">DESCRIPCION </v>
      </c>
      <c r="L11" s="1083"/>
      <c r="M11" s="1083"/>
      <c r="N11" s="1083"/>
      <c r="O11" s="1083"/>
      <c r="P11" s="1083"/>
      <c r="Q11" s="1083"/>
      <c r="R11" s="1083"/>
      <c r="S11" s="1083"/>
      <c r="T11" s="1083"/>
      <c r="U11" s="1083"/>
      <c r="V11" s="1083"/>
      <c r="W11" s="1083"/>
      <c r="X11" s="1083"/>
      <c r="Y11" s="1083"/>
      <c r="Z11" s="1084"/>
      <c r="AA11" s="1082" t="str">
        <f>Datos!$E$113</f>
        <v>V/R UNI</v>
      </c>
      <c r="AB11" s="1083"/>
      <c r="AC11" s="1083"/>
      <c r="AD11" s="1083"/>
      <c r="AE11" s="1084"/>
      <c r="AF11" s="1082" t="str">
        <f>Datos!$F$113</f>
        <v>V/R TOTAL</v>
      </c>
      <c r="AG11" s="1083"/>
      <c r="AH11" s="1083"/>
      <c r="AI11" s="1083"/>
      <c r="AJ11" s="1084"/>
    </row>
    <row r="12" spans="1:36" ht="34.5" hidden="1" customHeight="1" x14ac:dyDescent="0.2">
      <c r="A12" s="804">
        <f>+Datos!A115</f>
        <v>2</v>
      </c>
      <c r="B12" s="805"/>
      <c r="C12" s="804">
        <f>+Datos!B115</f>
        <v>4</v>
      </c>
      <c r="D12" s="872"/>
      <c r="E12" s="805"/>
      <c r="F12" s="804" t="str">
        <f>+Datos!C115</f>
        <v>KILO</v>
      </c>
      <c r="G12" s="872"/>
      <c r="H12" s="872"/>
      <c r="I12" s="872"/>
      <c r="J12" s="805"/>
      <c r="K12" s="1074" t="str">
        <f>+Datos!D115</f>
        <v>HUMUS</v>
      </c>
      <c r="L12" s="1075"/>
      <c r="M12" s="1075"/>
      <c r="N12" s="1075"/>
      <c r="O12" s="1075"/>
      <c r="P12" s="1075"/>
      <c r="Q12" s="1075"/>
      <c r="R12" s="1075"/>
      <c r="S12" s="1075"/>
      <c r="T12" s="1075"/>
      <c r="U12" s="1075"/>
      <c r="V12" s="1075"/>
      <c r="W12" s="1075"/>
      <c r="X12" s="1075"/>
      <c r="Y12" s="1075"/>
      <c r="Z12" s="1076"/>
      <c r="AA12" s="1040">
        <f>+Datos!E115</f>
        <v>4000</v>
      </c>
      <c r="AB12" s="1041"/>
      <c r="AC12" s="1041"/>
      <c r="AD12" s="1041"/>
      <c r="AE12" s="1042"/>
      <c r="AF12" s="1040">
        <f>+Datos!F115</f>
        <v>16000</v>
      </c>
      <c r="AG12" s="1041"/>
      <c r="AH12" s="1041"/>
      <c r="AI12" s="1041"/>
      <c r="AJ12" s="1042"/>
    </row>
    <row r="13" spans="1:36" ht="34.5" hidden="1" customHeight="1" x14ac:dyDescent="0.2">
      <c r="A13" s="804">
        <f>+Datos!A116</f>
        <v>3</v>
      </c>
      <c r="B13" s="805"/>
      <c r="C13" s="804">
        <f>+Datos!B116</f>
        <v>3</v>
      </c>
      <c r="D13" s="872"/>
      <c r="E13" s="805"/>
      <c r="F13" s="804" t="str">
        <f>+Datos!C116</f>
        <v>UNIDAD</v>
      </c>
      <c r="G13" s="872"/>
      <c r="H13" s="872"/>
      <c r="I13" s="872"/>
      <c r="J13" s="805"/>
      <c r="K13" s="1074" t="str">
        <f>+Datos!D116</f>
        <v>CAPACHO No. 40</v>
      </c>
      <c r="L13" s="1075"/>
      <c r="M13" s="1075"/>
      <c r="N13" s="1075"/>
      <c r="O13" s="1075"/>
      <c r="P13" s="1075"/>
      <c r="Q13" s="1075"/>
      <c r="R13" s="1075"/>
      <c r="S13" s="1075"/>
      <c r="T13" s="1075"/>
      <c r="U13" s="1075"/>
      <c r="V13" s="1075"/>
      <c r="W13" s="1075"/>
      <c r="X13" s="1075"/>
      <c r="Y13" s="1075"/>
      <c r="Z13" s="1076"/>
      <c r="AA13" s="1040">
        <f>+Datos!E116</f>
        <v>12000</v>
      </c>
      <c r="AB13" s="1041"/>
      <c r="AC13" s="1041"/>
      <c r="AD13" s="1041"/>
      <c r="AE13" s="1042"/>
      <c r="AF13" s="1040">
        <f>+Datos!F116</f>
        <v>36000</v>
      </c>
      <c r="AG13" s="1041"/>
      <c r="AH13" s="1041"/>
      <c r="AI13" s="1041"/>
      <c r="AJ13" s="1042"/>
    </row>
    <row r="14" spans="1:36" ht="34.5" hidden="1" customHeight="1" x14ac:dyDescent="0.2">
      <c r="A14" s="804">
        <f>+Datos!A117</f>
        <v>4</v>
      </c>
      <c r="B14" s="805"/>
      <c r="C14" s="804">
        <f>+Datos!B117</f>
        <v>4</v>
      </c>
      <c r="D14" s="872"/>
      <c r="E14" s="805"/>
      <c r="F14" s="804" t="str">
        <f>+Datos!C117</f>
        <v>UNIDAD</v>
      </c>
      <c r="G14" s="872"/>
      <c r="H14" s="872"/>
      <c r="I14" s="872"/>
      <c r="J14" s="805"/>
      <c r="K14" s="1074" t="str">
        <f>+Datos!D117</f>
        <v>ROSAS</v>
      </c>
      <c r="L14" s="1075"/>
      <c r="M14" s="1075"/>
      <c r="N14" s="1075"/>
      <c r="O14" s="1075"/>
      <c r="P14" s="1075"/>
      <c r="Q14" s="1075"/>
      <c r="R14" s="1075"/>
      <c r="S14" s="1075"/>
      <c r="T14" s="1075"/>
      <c r="U14" s="1075"/>
      <c r="V14" s="1075"/>
      <c r="W14" s="1075"/>
      <c r="X14" s="1075"/>
      <c r="Y14" s="1075"/>
      <c r="Z14" s="1076"/>
      <c r="AA14" s="1040">
        <f>+Datos!E117</f>
        <v>12000</v>
      </c>
      <c r="AB14" s="1041"/>
      <c r="AC14" s="1041"/>
      <c r="AD14" s="1041"/>
      <c r="AE14" s="1042"/>
      <c r="AF14" s="1040">
        <f>+Datos!F117</f>
        <v>48000</v>
      </c>
      <c r="AG14" s="1041"/>
      <c r="AH14" s="1041"/>
      <c r="AI14" s="1041"/>
      <c r="AJ14" s="1042"/>
    </row>
    <row r="15" spans="1:36" ht="34.5" hidden="1" customHeight="1" x14ac:dyDescent="0.2">
      <c r="A15" s="804">
        <f>+Datos!A118</f>
        <v>5</v>
      </c>
      <c r="B15" s="805"/>
      <c r="C15" s="804">
        <f>+Datos!B118</f>
        <v>1</v>
      </c>
      <c r="D15" s="872"/>
      <c r="E15" s="805"/>
      <c r="F15" s="804" t="str">
        <f>+Datos!C118</f>
        <v>KIT</v>
      </c>
      <c r="G15" s="872"/>
      <c r="H15" s="872"/>
      <c r="I15" s="872"/>
      <c r="J15" s="805"/>
      <c r="K15" s="1074" t="str">
        <f>+Datos!D118</f>
        <v>HERRAMIENTAS</v>
      </c>
      <c r="L15" s="1075"/>
      <c r="M15" s="1075"/>
      <c r="N15" s="1075"/>
      <c r="O15" s="1075"/>
      <c r="P15" s="1075"/>
      <c r="Q15" s="1075"/>
      <c r="R15" s="1075"/>
      <c r="S15" s="1075"/>
      <c r="T15" s="1075"/>
      <c r="U15" s="1075"/>
      <c r="V15" s="1075"/>
      <c r="W15" s="1075"/>
      <c r="X15" s="1075"/>
      <c r="Y15" s="1075"/>
      <c r="Z15" s="1076"/>
      <c r="AA15" s="1040">
        <f>+Datos!E118</f>
        <v>30000</v>
      </c>
      <c r="AB15" s="1041"/>
      <c r="AC15" s="1041"/>
      <c r="AD15" s="1041"/>
      <c r="AE15" s="1042"/>
      <c r="AF15" s="1040">
        <f>+Datos!F118</f>
        <v>30000</v>
      </c>
      <c r="AG15" s="1041"/>
      <c r="AH15" s="1041"/>
      <c r="AI15" s="1041"/>
      <c r="AJ15" s="1042"/>
    </row>
    <row r="16" spans="1:36" ht="34.5" customHeight="1" x14ac:dyDescent="0.2">
      <c r="A16" s="804">
        <f>+Datos!A119</f>
        <v>6</v>
      </c>
      <c r="B16" s="805"/>
      <c r="C16" s="804">
        <f>+Datos!B119</f>
        <v>2</v>
      </c>
      <c r="D16" s="872"/>
      <c r="E16" s="805"/>
      <c r="F16" s="804" t="str">
        <f>+Datos!C119</f>
        <v>UNIDAD</v>
      </c>
      <c r="G16" s="872"/>
      <c r="H16" s="872"/>
      <c r="I16" s="872"/>
      <c r="J16" s="805"/>
      <c r="K16" s="1074" t="str">
        <f>+Datos!D119</f>
        <v>BAILARINA</v>
      </c>
      <c r="L16" s="1075"/>
      <c r="M16" s="1075"/>
      <c r="N16" s="1075"/>
      <c r="O16" s="1075"/>
      <c r="P16" s="1075"/>
      <c r="Q16" s="1075"/>
      <c r="R16" s="1075"/>
      <c r="S16" s="1075"/>
      <c r="T16" s="1075"/>
      <c r="U16" s="1075"/>
      <c r="V16" s="1075"/>
      <c r="W16" s="1075"/>
      <c r="X16" s="1075"/>
      <c r="Y16" s="1075"/>
      <c r="Z16" s="1076"/>
      <c r="AA16" s="1040">
        <f>+Datos!E119</f>
        <v>8000</v>
      </c>
      <c r="AB16" s="1041"/>
      <c r="AC16" s="1041"/>
      <c r="AD16" s="1041"/>
      <c r="AE16" s="1042"/>
      <c r="AF16" s="1040">
        <f>+Datos!F119</f>
        <v>16000</v>
      </c>
      <c r="AG16" s="1041"/>
      <c r="AH16" s="1041"/>
      <c r="AI16" s="1041"/>
      <c r="AJ16" s="1042"/>
    </row>
    <row r="17" spans="1:36" ht="34.5" customHeight="1" x14ac:dyDescent="0.2">
      <c r="A17" s="804">
        <f>+Datos!A120</f>
        <v>7</v>
      </c>
      <c r="B17" s="805"/>
      <c r="C17" s="804">
        <f>+Datos!B120</f>
        <v>3</v>
      </c>
      <c r="D17" s="872"/>
      <c r="E17" s="805"/>
      <c r="F17" s="804" t="str">
        <f>+Datos!C120</f>
        <v>UNIDAD</v>
      </c>
      <c r="G17" s="872"/>
      <c r="H17" s="872"/>
      <c r="I17" s="872"/>
      <c r="J17" s="805"/>
      <c r="K17" s="1074" t="str">
        <f>+Datos!D120</f>
        <v>MATERA DE BARRO</v>
      </c>
      <c r="L17" s="1075"/>
      <c r="M17" s="1075"/>
      <c r="N17" s="1075"/>
      <c r="O17" s="1075"/>
      <c r="P17" s="1075"/>
      <c r="Q17" s="1075"/>
      <c r="R17" s="1075"/>
      <c r="S17" s="1075"/>
      <c r="T17" s="1075"/>
      <c r="U17" s="1075"/>
      <c r="V17" s="1075"/>
      <c r="W17" s="1075"/>
      <c r="X17" s="1075"/>
      <c r="Y17" s="1075"/>
      <c r="Z17" s="1076"/>
      <c r="AA17" s="1040">
        <f>+Datos!E120</f>
        <v>13000</v>
      </c>
      <c r="AB17" s="1041"/>
      <c r="AC17" s="1041"/>
      <c r="AD17" s="1041"/>
      <c r="AE17" s="1042"/>
      <c r="AF17" s="1040">
        <f>+Datos!F120</f>
        <v>39000</v>
      </c>
      <c r="AG17" s="1041"/>
      <c r="AH17" s="1041"/>
      <c r="AI17" s="1041"/>
      <c r="AJ17" s="1042"/>
    </row>
    <row r="18" spans="1:36" ht="182.25" customHeight="1" x14ac:dyDescent="0.2">
      <c r="A18" s="804">
        <f>+Datos!A121</f>
        <v>8</v>
      </c>
      <c r="B18" s="805"/>
      <c r="C18" s="804">
        <f>+Datos!B121</f>
        <v>1</v>
      </c>
      <c r="D18" s="872"/>
      <c r="E18" s="805"/>
      <c r="F18" s="804" t="str">
        <f>+Datos!C121</f>
        <v>UNIDAD</v>
      </c>
      <c r="G18" s="872"/>
      <c r="H18" s="872"/>
      <c r="I18" s="872"/>
      <c r="J18" s="805"/>
      <c r="K18" s="1074" t="str">
        <f>+Datos!D121</f>
        <v>MATERA DE BARRO</v>
      </c>
      <c r="L18" s="1075"/>
      <c r="M18" s="1075"/>
      <c r="N18" s="1075"/>
      <c r="O18" s="1075"/>
      <c r="P18" s="1075"/>
      <c r="Q18" s="1075"/>
      <c r="R18" s="1075"/>
      <c r="S18" s="1075"/>
      <c r="T18" s="1075"/>
      <c r="U18" s="1075"/>
      <c r="V18" s="1075"/>
      <c r="W18" s="1075"/>
      <c r="X18" s="1075"/>
      <c r="Y18" s="1075"/>
      <c r="Z18" s="1076"/>
      <c r="AA18" s="1040">
        <f>+Datos!E121</f>
        <v>35000</v>
      </c>
      <c r="AB18" s="1041"/>
      <c r="AC18" s="1041"/>
      <c r="AD18" s="1041"/>
      <c r="AE18" s="1042"/>
      <c r="AF18" s="1040">
        <f>+Datos!F121</f>
        <v>35000</v>
      </c>
      <c r="AG18" s="1041"/>
      <c r="AH18" s="1041"/>
      <c r="AI18" s="1041"/>
      <c r="AJ18" s="1042"/>
    </row>
    <row r="19" spans="1:36" ht="34.5" hidden="1" customHeight="1" x14ac:dyDescent="0.2">
      <c r="A19" s="804">
        <f>+Datos!A122</f>
        <v>9</v>
      </c>
      <c r="B19" s="805"/>
      <c r="C19" s="804">
        <f>+Datos!B122</f>
        <v>3</v>
      </c>
      <c r="D19" s="872"/>
      <c r="E19" s="805"/>
      <c r="F19" s="804" t="str">
        <f>+Datos!C122</f>
        <v>UNIDAD</v>
      </c>
      <c r="G19" s="872"/>
      <c r="H19" s="872"/>
      <c r="I19" s="872"/>
      <c r="J19" s="805"/>
      <c r="K19" s="1074" t="str">
        <f>+Datos!D122</f>
        <v>MATERA PLASTICA</v>
      </c>
      <c r="L19" s="1075"/>
      <c r="M19" s="1075"/>
      <c r="N19" s="1075"/>
      <c r="O19" s="1075"/>
      <c r="P19" s="1075"/>
      <c r="Q19" s="1075"/>
      <c r="R19" s="1075"/>
      <c r="S19" s="1075"/>
      <c r="T19" s="1075"/>
      <c r="U19" s="1075"/>
      <c r="V19" s="1075"/>
      <c r="W19" s="1075"/>
      <c r="X19" s="1075"/>
      <c r="Y19" s="1075"/>
      <c r="Z19" s="1076"/>
      <c r="AA19" s="1040">
        <f>+Datos!E122</f>
        <v>20000</v>
      </c>
      <c r="AB19" s="1041"/>
      <c r="AC19" s="1041"/>
      <c r="AD19" s="1041"/>
      <c r="AE19" s="1042"/>
      <c r="AF19" s="1040">
        <f>+Datos!F122</f>
        <v>60000</v>
      </c>
      <c r="AG19" s="1041"/>
      <c r="AH19" s="1041"/>
      <c r="AI19" s="1041"/>
      <c r="AJ19" s="1042"/>
    </row>
    <row r="20" spans="1:36" ht="16.5" hidden="1" x14ac:dyDescent="0.2">
      <c r="A20" s="804">
        <f>+Datos!A123</f>
        <v>10</v>
      </c>
      <c r="B20" s="805"/>
      <c r="C20" s="804">
        <f>+Datos!B123</f>
        <v>2</v>
      </c>
      <c r="D20" s="872"/>
      <c r="E20" s="805"/>
      <c r="F20" s="804" t="str">
        <f>+Datos!C123</f>
        <v>UNIDAD</v>
      </c>
      <c r="G20" s="872"/>
      <c r="H20" s="872"/>
      <c r="I20" s="872"/>
      <c r="J20" s="805"/>
      <c r="K20" s="1074" t="str">
        <f>+Datos!D123</f>
        <v xml:space="preserve">CROTO </v>
      </c>
      <c r="L20" s="1075"/>
      <c r="M20" s="1075"/>
      <c r="N20" s="1075"/>
      <c r="O20" s="1075"/>
      <c r="P20" s="1075"/>
      <c r="Q20" s="1075"/>
      <c r="R20" s="1075"/>
      <c r="S20" s="1075"/>
      <c r="T20" s="1075"/>
      <c r="U20" s="1075"/>
      <c r="V20" s="1075"/>
      <c r="W20" s="1075"/>
      <c r="X20" s="1075"/>
      <c r="Y20" s="1075"/>
      <c r="Z20" s="1076"/>
      <c r="AA20" s="1040">
        <f>+Datos!E123</f>
        <v>18000</v>
      </c>
      <c r="AB20" s="1041"/>
      <c r="AC20" s="1041"/>
      <c r="AD20" s="1041"/>
      <c r="AE20" s="1042"/>
      <c r="AF20" s="1040">
        <f>+Datos!F123</f>
        <v>36000</v>
      </c>
      <c r="AG20" s="1041"/>
      <c r="AH20" s="1041"/>
      <c r="AI20" s="1041"/>
      <c r="AJ20" s="1042"/>
    </row>
    <row r="21" spans="1:36" ht="16.5" hidden="1" x14ac:dyDescent="0.2">
      <c r="A21" s="804">
        <f>+Datos!A124</f>
        <v>11</v>
      </c>
      <c r="B21" s="805"/>
      <c r="C21" s="804">
        <f>+Datos!B124</f>
        <v>2</v>
      </c>
      <c r="D21" s="872"/>
      <c r="E21" s="805"/>
      <c r="F21" s="804" t="str">
        <f>+Datos!C124</f>
        <v>UNIDAD</v>
      </c>
      <c r="G21" s="872"/>
      <c r="H21" s="872"/>
      <c r="I21" s="872"/>
      <c r="J21" s="805"/>
      <c r="K21" s="1074" t="str">
        <f>+Datos!D124</f>
        <v>MIAMI MATIZADO</v>
      </c>
      <c r="L21" s="1075"/>
      <c r="M21" s="1075"/>
      <c r="N21" s="1075"/>
      <c r="O21" s="1075"/>
      <c r="P21" s="1075"/>
      <c r="Q21" s="1075"/>
      <c r="R21" s="1075"/>
      <c r="S21" s="1075"/>
      <c r="T21" s="1075"/>
      <c r="U21" s="1075"/>
      <c r="V21" s="1075"/>
      <c r="W21" s="1075"/>
      <c r="X21" s="1075"/>
      <c r="Y21" s="1075"/>
      <c r="Z21" s="1076"/>
      <c r="AA21" s="1040">
        <f>+Datos!E124</f>
        <v>12000</v>
      </c>
      <c r="AB21" s="1041"/>
      <c r="AC21" s="1041"/>
      <c r="AD21" s="1041"/>
      <c r="AE21" s="1042"/>
      <c r="AF21" s="1040">
        <f>+Datos!F124</f>
        <v>24000</v>
      </c>
      <c r="AG21" s="1041"/>
      <c r="AH21" s="1041"/>
      <c r="AI21" s="1041"/>
      <c r="AJ21" s="1042"/>
    </row>
    <row r="22" spans="1:36" ht="16.5" hidden="1" x14ac:dyDescent="0.2">
      <c r="A22" s="804">
        <f>+Datos!A125</f>
        <v>12</v>
      </c>
      <c r="B22" s="805"/>
      <c r="C22" s="804">
        <f>+Datos!B125</f>
        <v>2</v>
      </c>
      <c r="D22" s="872"/>
      <c r="E22" s="805"/>
      <c r="F22" s="804" t="str">
        <f>+Datos!C125</f>
        <v>UNIDAD</v>
      </c>
      <c r="G22" s="872"/>
      <c r="H22" s="872"/>
      <c r="I22" s="872"/>
      <c r="J22" s="805"/>
      <c r="K22" s="1074" t="str">
        <f>+Datos!D125</f>
        <v>BROMELIA</v>
      </c>
      <c r="L22" s="1075"/>
      <c r="M22" s="1075"/>
      <c r="N22" s="1075"/>
      <c r="O22" s="1075"/>
      <c r="P22" s="1075"/>
      <c r="Q22" s="1075"/>
      <c r="R22" s="1075"/>
      <c r="S22" s="1075"/>
      <c r="T22" s="1075"/>
      <c r="U22" s="1075"/>
      <c r="V22" s="1075"/>
      <c r="W22" s="1075"/>
      <c r="X22" s="1075"/>
      <c r="Y22" s="1075"/>
      <c r="Z22" s="1076"/>
      <c r="AA22" s="1040">
        <f>+Datos!E125</f>
        <v>18500</v>
      </c>
      <c r="AB22" s="1041"/>
      <c r="AC22" s="1041"/>
      <c r="AD22" s="1041"/>
      <c r="AE22" s="1042"/>
      <c r="AF22" s="1040">
        <f>+Datos!F125</f>
        <v>185000</v>
      </c>
      <c r="AG22" s="1041"/>
      <c r="AH22" s="1041"/>
      <c r="AI22" s="1041"/>
      <c r="AJ22" s="1042"/>
    </row>
    <row r="23" spans="1:36" ht="16.5" hidden="1" x14ac:dyDescent="0.2">
      <c r="A23" s="804">
        <f>+Datos!A126</f>
        <v>13</v>
      </c>
      <c r="B23" s="805"/>
      <c r="C23" s="804">
        <f>+Datos!B126</f>
        <v>1</v>
      </c>
      <c r="D23" s="872"/>
      <c r="E23" s="805"/>
      <c r="F23" s="804">
        <f>+Datos!C126</f>
        <v>0</v>
      </c>
      <c r="G23" s="872"/>
      <c r="H23" s="872"/>
      <c r="I23" s="872"/>
      <c r="J23" s="805"/>
      <c r="K23" s="1074" t="str">
        <f>+Datos!D126</f>
        <v>TRANSPORTE</v>
      </c>
      <c r="L23" s="1075"/>
      <c r="M23" s="1075"/>
      <c r="N23" s="1075"/>
      <c r="O23" s="1075"/>
      <c r="P23" s="1075"/>
      <c r="Q23" s="1075"/>
      <c r="R23" s="1075"/>
      <c r="S23" s="1075"/>
      <c r="T23" s="1075"/>
      <c r="U23" s="1075"/>
      <c r="V23" s="1075"/>
      <c r="W23" s="1075"/>
      <c r="X23" s="1075"/>
      <c r="Y23" s="1075"/>
      <c r="Z23" s="1076"/>
      <c r="AA23" s="1040">
        <f>+Datos!E126</f>
        <v>0</v>
      </c>
      <c r="AB23" s="1041"/>
      <c r="AC23" s="1041"/>
      <c r="AD23" s="1041"/>
      <c r="AE23" s="1042"/>
      <c r="AF23" s="1040">
        <f>+Datos!F126</f>
        <v>0</v>
      </c>
      <c r="AG23" s="1041"/>
      <c r="AH23" s="1041"/>
      <c r="AI23" s="1041"/>
      <c r="AJ23" s="1042"/>
    </row>
    <row r="24" spans="1:36" ht="16.5" hidden="1" x14ac:dyDescent="0.2">
      <c r="A24" s="804">
        <f>+Datos!A127</f>
        <v>14</v>
      </c>
      <c r="B24" s="805"/>
      <c r="C24" s="804">
        <f>+Datos!B127</f>
        <v>13</v>
      </c>
      <c r="D24" s="872"/>
      <c r="E24" s="805"/>
      <c r="F24" s="804" t="str">
        <f>+Datos!C127</f>
        <v>docena</v>
      </c>
      <c r="G24" s="872"/>
      <c r="H24" s="872"/>
      <c r="I24" s="872"/>
      <c r="J24" s="805"/>
      <c r="K24" s="1074" t="str">
        <f>+Datos!D127</f>
        <v>Esponjilla de brillo X 12</v>
      </c>
      <c r="L24" s="1075"/>
      <c r="M24" s="1075"/>
      <c r="N24" s="1075"/>
      <c r="O24" s="1075"/>
      <c r="P24" s="1075"/>
      <c r="Q24" s="1075"/>
      <c r="R24" s="1075"/>
      <c r="S24" s="1075"/>
      <c r="T24" s="1075"/>
      <c r="U24" s="1075"/>
      <c r="V24" s="1075"/>
      <c r="W24" s="1075"/>
      <c r="X24" s="1075"/>
      <c r="Y24" s="1075"/>
      <c r="Z24" s="1076"/>
      <c r="AA24" s="1040">
        <f>+Datos!E127</f>
        <v>3900</v>
      </c>
      <c r="AB24" s="1041"/>
      <c r="AC24" s="1041"/>
      <c r="AD24" s="1041"/>
      <c r="AE24" s="1042"/>
      <c r="AF24" s="1040">
        <f>+Datos!F127</f>
        <v>50700</v>
      </c>
      <c r="AG24" s="1041"/>
      <c r="AH24" s="1041"/>
      <c r="AI24" s="1041"/>
      <c r="AJ24" s="1042"/>
    </row>
    <row r="25" spans="1:36" ht="16.5" hidden="1" x14ac:dyDescent="0.2">
      <c r="A25" s="804">
        <f>+Datos!A128</f>
        <v>15</v>
      </c>
      <c r="B25" s="805"/>
      <c r="C25" s="804">
        <f>+Datos!B128</f>
        <v>10</v>
      </c>
      <c r="D25" s="872"/>
      <c r="E25" s="805"/>
      <c r="F25" s="804" t="str">
        <f>+Datos!C128</f>
        <v>docena</v>
      </c>
      <c r="G25" s="872"/>
      <c r="H25" s="872"/>
      <c r="I25" s="872"/>
      <c r="J25" s="805"/>
      <c r="K25" s="1074" t="str">
        <f>+Datos!D128</f>
        <v>Esponja  x docena</v>
      </c>
      <c r="L25" s="1075"/>
      <c r="M25" s="1075"/>
      <c r="N25" s="1075"/>
      <c r="O25" s="1075"/>
      <c r="P25" s="1075"/>
      <c r="Q25" s="1075"/>
      <c r="R25" s="1075"/>
      <c r="S25" s="1075"/>
      <c r="T25" s="1075"/>
      <c r="U25" s="1075"/>
      <c r="V25" s="1075"/>
      <c r="W25" s="1075"/>
      <c r="X25" s="1075"/>
      <c r="Y25" s="1075"/>
      <c r="Z25" s="1076"/>
      <c r="AA25" s="1040">
        <f>+Datos!E128</f>
        <v>13500</v>
      </c>
      <c r="AB25" s="1041"/>
      <c r="AC25" s="1041"/>
      <c r="AD25" s="1041"/>
      <c r="AE25" s="1042"/>
      <c r="AF25" s="1040">
        <f>+Datos!F128</f>
        <v>135000</v>
      </c>
      <c r="AG25" s="1041"/>
      <c r="AH25" s="1041"/>
      <c r="AI25" s="1041"/>
      <c r="AJ25" s="1042"/>
    </row>
    <row r="26" spans="1:36" ht="16.5" hidden="1" x14ac:dyDescent="0.2">
      <c r="A26" s="804">
        <f>+Datos!A129</f>
        <v>16</v>
      </c>
      <c r="B26" s="805"/>
      <c r="C26" s="804">
        <f>+Datos!B129</f>
        <v>4</v>
      </c>
      <c r="D26" s="872"/>
      <c r="E26" s="805"/>
      <c r="F26" s="804" t="str">
        <f>+Datos!C129</f>
        <v>lts</v>
      </c>
      <c r="G26" s="872"/>
      <c r="H26" s="872"/>
      <c r="I26" s="872"/>
      <c r="J26" s="805"/>
      <c r="K26" s="1074" t="str">
        <f>+Datos!D129</f>
        <v>Limpia vidrios x 20 litros</v>
      </c>
      <c r="L26" s="1075"/>
      <c r="M26" s="1075"/>
      <c r="N26" s="1075"/>
      <c r="O26" s="1075"/>
      <c r="P26" s="1075"/>
      <c r="Q26" s="1075"/>
      <c r="R26" s="1075"/>
      <c r="S26" s="1075"/>
      <c r="T26" s="1075"/>
      <c r="U26" s="1075"/>
      <c r="V26" s="1075"/>
      <c r="W26" s="1075"/>
      <c r="X26" s="1075"/>
      <c r="Y26" s="1075"/>
      <c r="Z26" s="1076"/>
      <c r="AA26" s="1040">
        <f>+Datos!E129</f>
        <v>89000</v>
      </c>
      <c r="AB26" s="1041"/>
      <c r="AC26" s="1041"/>
      <c r="AD26" s="1041"/>
      <c r="AE26" s="1042"/>
      <c r="AF26" s="1040">
        <f>+Datos!F129</f>
        <v>356000</v>
      </c>
      <c r="AG26" s="1041"/>
      <c r="AH26" s="1041"/>
      <c r="AI26" s="1041"/>
      <c r="AJ26" s="1042"/>
    </row>
    <row r="27" spans="1:36" ht="16.5" hidden="1" x14ac:dyDescent="0.2">
      <c r="A27" s="804">
        <f>+Datos!A130</f>
        <v>17</v>
      </c>
      <c r="B27" s="805"/>
      <c r="C27" s="804">
        <f>+Datos!B130</f>
        <v>5</v>
      </c>
      <c r="D27" s="872"/>
      <c r="E27" s="805"/>
      <c r="F27" s="804" t="str">
        <f>+Datos!C130</f>
        <v>caja</v>
      </c>
      <c r="G27" s="872"/>
      <c r="H27" s="872"/>
      <c r="I27" s="872"/>
      <c r="J27" s="805"/>
      <c r="K27" s="1074" t="str">
        <f>+Datos!D130</f>
        <v>Jabon lavaplatos  x caja de 12 unidades x 950 gr.</v>
      </c>
      <c r="L27" s="1075"/>
      <c r="M27" s="1075"/>
      <c r="N27" s="1075"/>
      <c r="O27" s="1075"/>
      <c r="P27" s="1075"/>
      <c r="Q27" s="1075"/>
      <c r="R27" s="1075"/>
      <c r="S27" s="1075"/>
      <c r="T27" s="1075"/>
      <c r="U27" s="1075"/>
      <c r="V27" s="1075"/>
      <c r="W27" s="1075"/>
      <c r="X27" s="1075"/>
      <c r="Y27" s="1075"/>
      <c r="Z27" s="1076"/>
      <c r="AA27" s="1040">
        <f>+Datos!E130</f>
        <v>147500</v>
      </c>
      <c r="AB27" s="1041"/>
      <c r="AC27" s="1041"/>
      <c r="AD27" s="1041"/>
      <c r="AE27" s="1042"/>
      <c r="AF27" s="1040">
        <f>+Datos!F130</f>
        <v>737500</v>
      </c>
      <c r="AG27" s="1041"/>
      <c r="AH27" s="1041"/>
      <c r="AI27" s="1041"/>
      <c r="AJ27" s="1042"/>
    </row>
    <row r="28" spans="1:36" ht="16.5" hidden="1" x14ac:dyDescent="0.2">
      <c r="A28" s="804">
        <f>+Datos!A131</f>
        <v>18</v>
      </c>
      <c r="B28" s="805"/>
      <c r="C28" s="804">
        <f>+Datos!B131</f>
        <v>36</v>
      </c>
      <c r="D28" s="872"/>
      <c r="E28" s="805"/>
      <c r="F28" s="804" t="str">
        <f>+Datos!C131</f>
        <v>ml</v>
      </c>
      <c r="G28" s="872"/>
      <c r="H28" s="872"/>
      <c r="I28" s="872"/>
      <c r="J28" s="805"/>
      <c r="K28" s="1074" t="str">
        <f>+Datos!D131</f>
        <v>Ambientador en aerosol grande x 400 ml</v>
      </c>
      <c r="L28" s="1075"/>
      <c r="M28" s="1075"/>
      <c r="N28" s="1075"/>
      <c r="O28" s="1075"/>
      <c r="P28" s="1075"/>
      <c r="Q28" s="1075"/>
      <c r="R28" s="1075"/>
      <c r="S28" s="1075"/>
      <c r="T28" s="1075"/>
      <c r="U28" s="1075"/>
      <c r="V28" s="1075"/>
      <c r="W28" s="1075"/>
      <c r="X28" s="1075"/>
      <c r="Y28" s="1075"/>
      <c r="Z28" s="1076"/>
      <c r="AA28" s="1040">
        <f>+Datos!E131</f>
        <v>13600</v>
      </c>
      <c r="AB28" s="1041"/>
      <c r="AC28" s="1041"/>
      <c r="AD28" s="1041"/>
      <c r="AE28" s="1042"/>
      <c r="AF28" s="1040">
        <f>+Datos!F131</f>
        <v>489600</v>
      </c>
      <c r="AG28" s="1041"/>
      <c r="AH28" s="1041"/>
      <c r="AI28" s="1041"/>
      <c r="AJ28" s="1042"/>
    </row>
    <row r="29" spans="1:36" ht="16.5" hidden="1" x14ac:dyDescent="0.2">
      <c r="A29" s="804">
        <f>+Datos!A132</f>
        <v>19</v>
      </c>
      <c r="B29" s="805"/>
      <c r="C29" s="804">
        <f>+Datos!B132</f>
        <v>4</v>
      </c>
      <c r="D29" s="872"/>
      <c r="E29" s="805"/>
      <c r="F29" s="804" t="str">
        <f>+Datos!C132</f>
        <v>lts</v>
      </c>
      <c r="G29" s="872"/>
      <c r="H29" s="872"/>
      <c r="I29" s="872"/>
      <c r="J29" s="805"/>
      <c r="K29" s="1074" t="str">
        <f>+Datos!D132</f>
        <v>Gel antibacterial x 20 litros</v>
      </c>
      <c r="L29" s="1075"/>
      <c r="M29" s="1075"/>
      <c r="N29" s="1075"/>
      <c r="O29" s="1075"/>
      <c r="P29" s="1075"/>
      <c r="Q29" s="1075"/>
      <c r="R29" s="1075"/>
      <c r="S29" s="1075"/>
      <c r="T29" s="1075"/>
      <c r="U29" s="1075"/>
      <c r="V29" s="1075"/>
      <c r="W29" s="1075"/>
      <c r="X29" s="1075"/>
      <c r="Y29" s="1075"/>
      <c r="Z29" s="1076"/>
      <c r="AA29" s="1040">
        <f>+Datos!E132</f>
        <v>169000</v>
      </c>
      <c r="AB29" s="1041"/>
      <c r="AC29" s="1041"/>
      <c r="AD29" s="1041"/>
      <c r="AE29" s="1042"/>
      <c r="AF29" s="1040">
        <f>+Datos!F132</f>
        <v>676000</v>
      </c>
      <c r="AG29" s="1041"/>
      <c r="AH29" s="1041"/>
      <c r="AI29" s="1041"/>
      <c r="AJ29" s="1042"/>
    </row>
    <row r="30" spans="1:36" ht="16.5" hidden="1" x14ac:dyDescent="0.2">
      <c r="A30" s="804">
        <f>+Datos!A133</f>
        <v>20</v>
      </c>
      <c r="B30" s="805"/>
      <c r="C30" s="804">
        <f>+Datos!B133</f>
        <v>4</v>
      </c>
      <c r="D30" s="872"/>
      <c r="E30" s="805"/>
      <c r="F30" s="804" t="str">
        <f>+Datos!C133</f>
        <v>caja</v>
      </c>
      <c r="G30" s="872"/>
      <c r="H30" s="872"/>
      <c r="I30" s="872"/>
      <c r="J30" s="805"/>
      <c r="K30" s="1074" t="str">
        <f>+Datos!D133</f>
        <v>Detergente  X caja de 24 unidades de 500
gr.</v>
      </c>
      <c r="L30" s="1075"/>
      <c r="M30" s="1075"/>
      <c r="N30" s="1075"/>
      <c r="O30" s="1075"/>
      <c r="P30" s="1075"/>
      <c r="Q30" s="1075"/>
      <c r="R30" s="1075"/>
      <c r="S30" s="1075"/>
      <c r="T30" s="1075"/>
      <c r="U30" s="1075"/>
      <c r="V30" s="1075"/>
      <c r="W30" s="1075"/>
      <c r="X30" s="1075"/>
      <c r="Y30" s="1075"/>
      <c r="Z30" s="1076"/>
      <c r="AA30" s="1040">
        <f>+Datos!E133</f>
        <v>135000</v>
      </c>
      <c r="AB30" s="1041"/>
      <c r="AC30" s="1041"/>
      <c r="AD30" s="1041"/>
      <c r="AE30" s="1042"/>
      <c r="AF30" s="1040">
        <f>+Datos!F133</f>
        <v>540000</v>
      </c>
      <c r="AG30" s="1041"/>
      <c r="AH30" s="1041"/>
      <c r="AI30" s="1041"/>
      <c r="AJ30" s="1042"/>
    </row>
    <row r="31" spans="1:36" ht="16.5" hidden="1" x14ac:dyDescent="0.2">
      <c r="A31" s="804">
        <f>+Datos!A134</f>
        <v>21</v>
      </c>
      <c r="B31" s="805"/>
      <c r="C31" s="804">
        <f>+Datos!B134</f>
        <v>40</v>
      </c>
      <c r="D31" s="872"/>
      <c r="E31" s="805"/>
      <c r="F31" s="804" t="str">
        <f>+Datos!C134</f>
        <v>lts</v>
      </c>
      <c r="G31" s="872"/>
      <c r="H31" s="872"/>
      <c r="I31" s="872"/>
      <c r="J31" s="805"/>
      <c r="K31" s="1074" t="str">
        <f>+Datos!D134</f>
        <v>Balde de 10 litros</v>
      </c>
      <c r="L31" s="1075"/>
      <c r="M31" s="1075"/>
      <c r="N31" s="1075"/>
      <c r="O31" s="1075"/>
      <c r="P31" s="1075"/>
      <c r="Q31" s="1075"/>
      <c r="R31" s="1075"/>
      <c r="S31" s="1075"/>
      <c r="T31" s="1075"/>
      <c r="U31" s="1075"/>
      <c r="V31" s="1075"/>
      <c r="W31" s="1075"/>
      <c r="X31" s="1075"/>
      <c r="Y31" s="1075"/>
      <c r="Z31" s="1076"/>
      <c r="AA31" s="1040">
        <f>+Datos!E134</f>
        <v>9800</v>
      </c>
      <c r="AB31" s="1041"/>
      <c r="AC31" s="1041"/>
      <c r="AD31" s="1041"/>
      <c r="AE31" s="1042"/>
      <c r="AF31" s="1040">
        <f>+Datos!F134</f>
        <v>392000</v>
      </c>
      <c r="AG31" s="1041"/>
      <c r="AH31" s="1041"/>
      <c r="AI31" s="1041"/>
      <c r="AJ31" s="1042"/>
    </row>
    <row r="32" spans="1:36" ht="16.5" hidden="1" x14ac:dyDescent="0.2">
      <c r="A32" s="804">
        <f>+Datos!A135</f>
        <v>22</v>
      </c>
      <c r="B32" s="805"/>
      <c r="C32" s="804">
        <f>+Datos!B135</f>
        <v>0</v>
      </c>
      <c r="D32" s="872"/>
      <c r="E32" s="805"/>
      <c r="F32" s="804">
        <f>+Datos!C135</f>
        <v>0</v>
      </c>
      <c r="G32" s="872"/>
      <c r="H32" s="872"/>
      <c r="I32" s="872"/>
      <c r="J32" s="805"/>
      <c r="K32" s="1074">
        <f>+Datos!D135</f>
        <v>0</v>
      </c>
      <c r="L32" s="1075"/>
      <c r="M32" s="1075"/>
      <c r="N32" s="1075"/>
      <c r="O32" s="1075"/>
      <c r="P32" s="1075"/>
      <c r="Q32" s="1075"/>
      <c r="R32" s="1075"/>
      <c r="S32" s="1075"/>
      <c r="T32" s="1075"/>
      <c r="U32" s="1075"/>
      <c r="V32" s="1075"/>
      <c r="W32" s="1075"/>
      <c r="X32" s="1075"/>
      <c r="Y32" s="1075"/>
      <c r="Z32" s="1076"/>
      <c r="AA32" s="1040">
        <f>+Datos!E135</f>
        <v>0</v>
      </c>
      <c r="AB32" s="1041"/>
      <c r="AC32" s="1041"/>
      <c r="AD32" s="1041"/>
      <c r="AE32" s="1042"/>
      <c r="AF32" s="1040">
        <f>+Datos!F135</f>
        <v>0</v>
      </c>
      <c r="AG32" s="1041"/>
      <c r="AH32" s="1041"/>
      <c r="AI32" s="1041"/>
      <c r="AJ32" s="1042"/>
    </row>
    <row r="33" spans="1:36" ht="16.5" hidden="1" x14ac:dyDescent="0.2">
      <c r="A33" s="804">
        <f>+Datos!A136</f>
        <v>12</v>
      </c>
      <c r="B33" s="805"/>
      <c r="C33" s="804">
        <f>+Datos!B136</f>
        <v>1</v>
      </c>
      <c r="D33" s="872"/>
      <c r="E33" s="805"/>
      <c r="F33" s="804" t="str">
        <f>+Datos!C136</f>
        <v>UNIDAD</v>
      </c>
      <c r="G33" s="872"/>
      <c r="H33" s="872"/>
      <c r="I33" s="872"/>
      <c r="J33" s="805"/>
      <c r="K33" s="1074" t="str">
        <f>+Datos!D136</f>
        <v>HILO DE YUTE</v>
      </c>
      <c r="L33" s="1075"/>
      <c r="M33" s="1075"/>
      <c r="N33" s="1075"/>
      <c r="O33" s="1075"/>
      <c r="P33" s="1075"/>
      <c r="Q33" s="1075"/>
      <c r="R33" s="1075"/>
      <c r="S33" s="1075"/>
      <c r="T33" s="1075"/>
      <c r="U33" s="1075"/>
      <c r="V33" s="1075"/>
      <c r="W33" s="1075"/>
      <c r="X33" s="1075"/>
      <c r="Y33" s="1075"/>
      <c r="Z33" s="1076"/>
      <c r="AA33" s="1040">
        <f>+Datos!E136</f>
        <v>45000</v>
      </c>
      <c r="AB33" s="1041"/>
      <c r="AC33" s="1041"/>
      <c r="AD33" s="1041"/>
      <c r="AE33" s="1042"/>
      <c r="AF33" s="1040">
        <f>+Datos!F136</f>
        <v>45000</v>
      </c>
      <c r="AG33" s="1041"/>
      <c r="AH33" s="1041"/>
      <c r="AI33" s="1041"/>
      <c r="AJ33" s="1042"/>
    </row>
    <row r="34" spans="1:36" ht="16.5" hidden="1" x14ac:dyDescent="0.2">
      <c r="A34" s="804" t="e">
        <f>+Datos!#REF!</f>
        <v>#REF!</v>
      </c>
      <c r="B34" s="805"/>
      <c r="C34" s="804" t="e">
        <f>+Datos!#REF!</f>
        <v>#REF!</v>
      </c>
      <c r="D34" s="872"/>
      <c r="E34" s="805"/>
      <c r="F34" s="804" t="e">
        <f>+Datos!#REF!</f>
        <v>#REF!</v>
      </c>
      <c r="G34" s="872"/>
      <c r="H34" s="872"/>
      <c r="I34" s="872"/>
      <c r="J34" s="805"/>
      <c r="K34" s="1074" t="e">
        <f>+Datos!#REF!</f>
        <v>#REF!</v>
      </c>
      <c r="L34" s="1075"/>
      <c r="M34" s="1075"/>
      <c r="N34" s="1075"/>
      <c r="O34" s="1075"/>
      <c r="P34" s="1075"/>
      <c r="Q34" s="1075"/>
      <c r="R34" s="1075"/>
      <c r="S34" s="1075"/>
      <c r="T34" s="1075"/>
      <c r="U34" s="1075"/>
      <c r="V34" s="1075"/>
      <c r="W34" s="1075"/>
      <c r="X34" s="1075"/>
      <c r="Y34" s="1075"/>
      <c r="Z34" s="1076"/>
      <c r="AA34" s="1040" t="e">
        <f>+Datos!#REF!</f>
        <v>#REF!</v>
      </c>
      <c r="AB34" s="1041"/>
      <c r="AC34" s="1041"/>
      <c r="AD34" s="1041"/>
      <c r="AE34" s="1042"/>
      <c r="AF34" s="1040" t="e">
        <f>+Datos!#REF!</f>
        <v>#REF!</v>
      </c>
      <c r="AG34" s="1041"/>
      <c r="AH34" s="1041"/>
      <c r="AI34" s="1041"/>
      <c r="AJ34" s="1042"/>
    </row>
    <row r="35" spans="1:36" ht="16.5" hidden="1" x14ac:dyDescent="0.2">
      <c r="A35" s="804" t="e">
        <f>+Datos!#REF!</f>
        <v>#REF!</v>
      </c>
      <c r="B35" s="805"/>
      <c r="C35" s="804" t="e">
        <f>+Datos!#REF!</f>
        <v>#REF!</v>
      </c>
      <c r="D35" s="872"/>
      <c r="E35" s="805"/>
      <c r="F35" s="804" t="e">
        <f>+Datos!#REF!</f>
        <v>#REF!</v>
      </c>
      <c r="G35" s="872"/>
      <c r="H35" s="872"/>
      <c r="I35" s="872"/>
      <c r="J35" s="805"/>
      <c r="K35" s="1074" t="e">
        <f>+Datos!#REF!</f>
        <v>#REF!</v>
      </c>
      <c r="L35" s="1075"/>
      <c r="M35" s="1075"/>
      <c r="N35" s="1075"/>
      <c r="O35" s="1075"/>
      <c r="P35" s="1075"/>
      <c r="Q35" s="1075"/>
      <c r="R35" s="1075"/>
      <c r="S35" s="1075"/>
      <c r="T35" s="1075"/>
      <c r="U35" s="1075"/>
      <c r="V35" s="1075"/>
      <c r="W35" s="1075"/>
      <c r="X35" s="1075"/>
      <c r="Y35" s="1075"/>
      <c r="Z35" s="1076"/>
      <c r="AA35" s="1040" t="e">
        <f>+Datos!#REF!</f>
        <v>#REF!</v>
      </c>
      <c r="AB35" s="1041"/>
      <c r="AC35" s="1041"/>
      <c r="AD35" s="1041"/>
      <c r="AE35" s="1042"/>
      <c r="AF35" s="1040" t="e">
        <f>+Datos!#REF!</f>
        <v>#REF!</v>
      </c>
      <c r="AG35" s="1041"/>
      <c r="AH35" s="1041"/>
      <c r="AI35" s="1041"/>
      <c r="AJ35" s="1042"/>
    </row>
    <row r="36" spans="1:36" ht="16.5" hidden="1" x14ac:dyDescent="0.2">
      <c r="A36" s="804">
        <f>+Datos!A137</f>
        <v>13</v>
      </c>
      <c r="B36" s="805"/>
      <c r="C36" s="804" t="e">
        <f>+Datos!#REF!</f>
        <v>#REF!</v>
      </c>
      <c r="D36" s="872"/>
      <c r="E36" s="805"/>
      <c r="F36" s="804" t="e">
        <f>+Datos!#REF!</f>
        <v>#REF!</v>
      </c>
      <c r="G36" s="872"/>
      <c r="H36" s="872"/>
      <c r="I36" s="872"/>
      <c r="J36" s="805"/>
      <c r="K36" s="1074" t="e">
        <f>+Datos!#REF!</f>
        <v>#REF!</v>
      </c>
      <c r="L36" s="1075"/>
      <c r="M36" s="1075"/>
      <c r="N36" s="1075"/>
      <c r="O36" s="1075"/>
      <c r="P36" s="1075"/>
      <c r="Q36" s="1075"/>
      <c r="R36" s="1075"/>
      <c r="S36" s="1075"/>
      <c r="T36" s="1075"/>
      <c r="U36" s="1075"/>
      <c r="V36" s="1075"/>
      <c r="W36" s="1075"/>
      <c r="X36" s="1075"/>
      <c r="Y36" s="1075"/>
      <c r="Z36" s="1076"/>
      <c r="AA36" s="1040" t="e">
        <f>+Datos!#REF!</f>
        <v>#REF!</v>
      </c>
      <c r="AB36" s="1041"/>
      <c r="AC36" s="1041"/>
      <c r="AD36" s="1041"/>
      <c r="AE36" s="1042"/>
      <c r="AF36" s="1040" t="e">
        <f>+Datos!#REF!</f>
        <v>#REF!</v>
      </c>
      <c r="AG36" s="1041"/>
      <c r="AH36" s="1041"/>
      <c r="AI36" s="1041"/>
      <c r="AJ36" s="1042"/>
    </row>
    <row r="37" spans="1:36" ht="16.5" hidden="1" x14ac:dyDescent="0.2">
      <c r="A37" s="804">
        <f>+Datos!A138</f>
        <v>14</v>
      </c>
      <c r="B37" s="805"/>
      <c r="C37" s="804" t="e">
        <f>+Datos!#REF!</f>
        <v>#REF!</v>
      </c>
      <c r="D37" s="872"/>
      <c r="E37" s="805"/>
      <c r="F37" s="804" t="e">
        <f>+Datos!#REF!</f>
        <v>#REF!</v>
      </c>
      <c r="G37" s="872"/>
      <c r="H37" s="872"/>
      <c r="I37" s="872"/>
      <c r="J37" s="805"/>
      <c r="K37" s="1074" t="e">
        <f>+Datos!#REF!</f>
        <v>#REF!</v>
      </c>
      <c r="L37" s="1075"/>
      <c r="M37" s="1075"/>
      <c r="N37" s="1075"/>
      <c r="O37" s="1075"/>
      <c r="P37" s="1075"/>
      <c r="Q37" s="1075"/>
      <c r="R37" s="1075"/>
      <c r="S37" s="1075"/>
      <c r="T37" s="1075"/>
      <c r="U37" s="1075"/>
      <c r="V37" s="1075"/>
      <c r="W37" s="1075"/>
      <c r="X37" s="1075"/>
      <c r="Y37" s="1075"/>
      <c r="Z37" s="1076"/>
      <c r="AA37" s="1040" t="e">
        <f>+Datos!#REF!</f>
        <v>#REF!</v>
      </c>
      <c r="AB37" s="1041"/>
      <c r="AC37" s="1041"/>
      <c r="AD37" s="1041"/>
      <c r="AE37" s="1042"/>
      <c r="AF37" s="1040" t="e">
        <f>+Datos!#REF!</f>
        <v>#REF!</v>
      </c>
      <c r="AG37" s="1041"/>
      <c r="AH37" s="1041"/>
      <c r="AI37" s="1041"/>
      <c r="AJ37" s="1042"/>
    </row>
    <row r="38" spans="1:36" ht="16.5" hidden="1" x14ac:dyDescent="0.2">
      <c r="A38" s="804">
        <f>+Datos!A139</f>
        <v>15</v>
      </c>
      <c r="B38" s="805"/>
      <c r="C38" s="804" t="e">
        <f>+Datos!#REF!</f>
        <v>#REF!</v>
      </c>
      <c r="D38" s="872"/>
      <c r="E38" s="805"/>
      <c r="F38" s="804" t="e">
        <f>+Datos!#REF!</f>
        <v>#REF!</v>
      </c>
      <c r="G38" s="872"/>
      <c r="H38" s="872"/>
      <c r="I38" s="872"/>
      <c r="J38" s="805"/>
      <c r="K38" s="1074" t="e">
        <f>+Datos!#REF!</f>
        <v>#REF!</v>
      </c>
      <c r="L38" s="1075"/>
      <c r="M38" s="1075"/>
      <c r="N38" s="1075"/>
      <c r="O38" s="1075"/>
      <c r="P38" s="1075"/>
      <c r="Q38" s="1075"/>
      <c r="R38" s="1075"/>
      <c r="S38" s="1075"/>
      <c r="T38" s="1075"/>
      <c r="U38" s="1075"/>
      <c r="V38" s="1075"/>
      <c r="W38" s="1075"/>
      <c r="X38" s="1075"/>
      <c r="Y38" s="1075"/>
      <c r="Z38" s="1076"/>
      <c r="AA38" s="1040" t="e">
        <f>+Datos!#REF!</f>
        <v>#REF!</v>
      </c>
      <c r="AB38" s="1041"/>
      <c r="AC38" s="1041"/>
      <c r="AD38" s="1041"/>
      <c r="AE38" s="1042"/>
      <c r="AF38" s="1040" t="e">
        <f>+Datos!#REF!</f>
        <v>#REF!</v>
      </c>
      <c r="AG38" s="1041"/>
      <c r="AH38" s="1041"/>
      <c r="AI38" s="1041"/>
      <c r="AJ38" s="1042"/>
    </row>
    <row r="39" spans="1:36" ht="16.5" hidden="1" x14ac:dyDescent="0.2">
      <c r="A39" s="804">
        <f>+Datos!A140</f>
        <v>16</v>
      </c>
      <c r="B39" s="805"/>
      <c r="C39" s="804">
        <f>+Datos!B140</f>
        <v>4</v>
      </c>
      <c r="D39" s="872"/>
      <c r="E39" s="805"/>
      <c r="F39" s="804" t="e">
        <f>+Datos!#REF!</f>
        <v>#REF!</v>
      </c>
      <c r="G39" s="872"/>
      <c r="H39" s="872"/>
      <c r="I39" s="872"/>
      <c r="J39" s="805"/>
      <c r="K39" s="1074" t="str">
        <f>+Datos!D140</f>
        <v>PLANTA DE FLOR</v>
      </c>
      <c r="L39" s="1075"/>
      <c r="M39" s="1075"/>
      <c r="N39" s="1075"/>
      <c r="O39" s="1075"/>
      <c r="P39" s="1075"/>
      <c r="Q39" s="1075"/>
      <c r="R39" s="1075"/>
      <c r="S39" s="1075"/>
      <c r="T39" s="1075"/>
      <c r="U39" s="1075"/>
      <c r="V39" s="1075"/>
      <c r="W39" s="1075"/>
      <c r="X39" s="1075"/>
      <c r="Y39" s="1075"/>
      <c r="Z39" s="1076"/>
      <c r="AA39" s="1040">
        <f>+Datos!E140</f>
        <v>10000</v>
      </c>
      <c r="AB39" s="1041"/>
      <c r="AC39" s="1041"/>
      <c r="AD39" s="1041"/>
      <c r="AE39" s="1042"/>
      <c r="AF39" s="1040">
        <f>+Datos!F140</f>
        <v>40000</v>
      </c>
      <c r="AG39" s="1041"/>
      <c r="AH39" s="1041"/>
      <c r="AI39" s="1041"/>
      <c r="AJ39" s="1042"/>
    </row>
    <row r="40" spans="1:36" ht="16.5" hidden="1" x14ac:dyDescent="0.2">
      <c r="A40" s="804" t="e">
        <f>+Datos!#REF!</f>
        <v>#REF!</v>
      </c>
      <c r="B40" s="805"/>
      <c r="C40" s="804" t="e">
        <f>+Datos!#REF!</f>
        <v>#REF!</v>
      </c>
      <c r="D40" s="872"/>
      <c r="E40" s="805"/>
      <c r="F40" s="804" t="e">
        <f>+Datos!#REF!</f>
        <v>#REF!</v>
      </c>
      <c r="G40" s="872"/>
      <c r="H40" s="872"/>
      <c r="I40" s="872"/>
      <c r="J40" s="805"/>
      <c r="K40" s="1074" t="e">
        <f>+Datos!#REF!</f>
        <v>#REF!</v>
      </c>
      <c r="L40" s="1075"/>
      <c r="M40" s="1075"/>
      <c r="N40" s="1075"/>
      <c r="O40" s="1075"/>
      <c r="P40" s="1075"/>
      <c r="Q40" s="1075"/>
      <c r="R40" s="1075"/>
      <c r="S40" s="1075"/>
      <c r="T40" s="1075"/>
      <c r="U40" s="1075"/>
      <c r="V40" s="1075"/>
      <c r="W40" s="1075"/>
      <c r="X40" s="1075"/>
      <c r="Y40" s="1075"/>
      <c r="Z40" s="1076"/>
      <c r="AA40" s="1040">
        <f>+Datos!E137</f>
        <v>45000</v>
      </c>
      <c r="AB40" s="1041"/>
      <c r="AC40" s="1041"/>
      <c r="AD40" s="1041"/>
      <c r="AE40" s="1042"/>
      <c r="AF40" s="1040">
        <f>+Datos!F137</f>
        <v>45000</v>
      </c>
      <c r="AG40" s="1041"/>
      <c r="AH40" s="1041"/>
      <c r="AI40" s="1041"/>
      <c r="AJ40" s="1042"/>
    </row>
    <row r="41" spans="1:36" ht="16.5" hidden="1" x14ac:dyDescent="0.2">
      <c r="A41" s="804" t="e">
        <f>+Datos!#REF!</f>
        <v>#REF!</v>
      </c>
      <c r="B41" s="805"/>
      <c r="C41" s="804" t="e">
        <f>+Datos!#REF!</f>
        <v>#REF!</v>
      </c>
      <c r="D41" s="872"/>
      <c r="E41" s="805"/>
      <c r="F41" s="804" t="e">
        <f>+Datos!#REF!</f>
        <v>#REF!</v>
      </c>
      <c r="G41" s="872"/>
      <c r="H41" s="872"/>
      <c r="I41" s="872"/>
      <c r="J41" s="805"/>
      <c r="K41" s="1074" t="e">
        <f>+Datos!#REF!</f>
        <v>#REF!</v>
      </c>
      <c r="L41" s="1075"/>
      <c r="M41" s="1075"/>
      <c r="N41" s="1075"/>
      <c r="O41" s="1075"/>
      <c r="P41" s="1075"/>
      <c r="Q41" s="1075"/>
      <c r="R41" s="1075"/>
      <c r="S41" s="1075"/>
      <c r="T41" s="1075"/>
      <c r="U41" s="1075"/>
      <c r="V41" s="1075"/>
      <c r="W41" s="1075"/>
      <c r="X41" s="1075"/>
      <c r="Y41" s="1075"/>
      <c r="Z41" s="1076"/>
      <c r="AA41" s="1040">
        <f>+Datos!E138</f>
        <v>15000</v>
      </c>
      <c r="AB41" s="1041"/>
      <c r="AC41" s="1041"/>
      <c r="AD41" s="1041"/>
      <c r="AE41" s="1042"/>
      <c r="AF41" s="1040">
        <f>+Datos!F138</f>
        <v>30000</v>
      </c>
      <c r="AG41" s="1041"/>
      <c r="AH41" s="1041"/>
      <c r="AI41" s="1041"/>
      <c r="AJ41" s="1042"/>
    </row>
    <row r="42" spans="1:36" ht="16.5" hidden="1" x14ac:dyDescent="0.2">
      <c r="A42" s="804" t="e">
        <f>+Datos!#REF!</f>
        <v>#REF!</v>
      </c>
      <c r="B42" s="805"/>
      <c r="C42" s="804" t="e">
        <f>+Datos!#REF!</f>
        <v>#REF!</v>
      </c>
      <c r="D42" s="872"/>
      <c r="E42" s="805"/>
      <c r="F42" s="804" t="e">
        <f>+Datos!#REF!</f>
        <v>#REF!</v>
      </c>
      <c r="G42" s="872"/>
      <c r="H42" s="872"/>
      <c r="I42" s="872"/>
      <c r="J42" s="805"/>
      <c r="K42" s="1074" t="e">
        <f>+Datos!#REF!</f>
        <v>#REF!</v>
      </c>
      <c r="L42" s="1075"/>
      <c r="M42" s="1075"/>
      <c r="N42" s="1075"/>
      <c r="O42" s="1075"/>
      <c r="P42" s="1075"/>
      <c r="Q42" s="1075"/>
      <c r="R42" s="1075"/>
      <c r="S42" s="1075"/>
      <c r="T42" s="1075"/>
      <c r="U42" s="1075"/>
      <c r="V42" s="1075"/>
      <c r="W42" s="1075"/>
      <c r="X42" s="1075"/>
      <c r="Y42" s="1075"/>
      <c r="Z42" s="1076"/>
      <c r="AA42" s="1040">
        <f>+Datos!E139</f>
        <v>18000</v>
      </c>
      <c r="AB42" s="1041"/>
      <c r="AC42" s="1041"/>
      <c r="AD42" s="1041"/>
      <c r="AE42" s="1042"/>
      <c r="AF42" s="1040">
        <f>+Datos!F139</f>
        <v>36000</v>
      </c>
      <c r="AG42" s="1041"/>
      <c r="AH42" s="1041"/>
      <c r="AI42" s="1041"/>
      <c r="AJ42" s="1042"/>
    </row>
    <row r="43" spans="1:36" ht="16.5" x14ac:dyDescent="0.2">
      <c r="A43" s="804"/>
      <c r="B43" s="805"/>
      <c r="C43" s="804"/>
      <c r="D43" s="872"/>
      <c r="E43" s="805"/>
      <c r="F43" s="804"/>
      <c r="G43" s="872"/>
      <c r="H43" s="872"/>
      <c r="I43" s="872"/>
      <c r="J43" s="805"/>
      <c r="K43" s="1074"/>
      <c r="L43" s="1075"/>
      <c r="M43" s="1075"/>
      <c r="N43" s="1075"/>
      <c r="O43" s="1075"/>
      <c r="P43" s="1075"/>
      <c r="Q43" s="1075"/>
      <c r="R43" s="1075"/>
      <c r="S43" s="1075"/>
      <c r="T43" s="1075"/>
      <c r="U43" s="1075"/>
      <c r="V43" s="1075"/>
      <c r="W43" s="1075"/>
      <c r="X43" s="1075"/>
      <c r="Y43" s="1075"/>
      <c r="Z43" s="1076"/>
      <c r="AA43" s="1040" t="str">
        <f>+Datos!E141</f>
        <v>SUBTOTAL</v>
      </c>
      <c r="AB43" s="1041"/>
      <c r="AC43" s="1041"/>
      <c r="AD43" s="1041"/>
      <c r="AE43" s="1042"/>
      <c r="AF43" s="1040">
        <f>SUM(AF16:AJ19)</f>
        <v>150000</v>
      </c>
      <c r="AG43" s="1041"/>
      <c r="AH43" s="1041"/>
      <c r="AI43" s="1041"/>
      <c r="AJ43" s="1042"/>
    </row>
    <row r="44" spans="1:36" ht="16.5" x14ac:dyDescent="0.2">
      <c r="A44" s="804"/>
      <c r="B44" s="805"/>
      <c r="C44" s="804"/>
      <c r="D44" s="872"/>
      <c r="E44" s="805"/>
      <c r="F44" s="804"/>
      <c r="G44" s="872"/>
      <c r="H44" s="872"/>
      <c r="I44" s="872"/>
      <c r="J44" s="805"/>
      <c r="K44" s="1074"/>
      <c r="L44" s="1075"/>
      <c r="M44" s="1075"/>
      <c r="N44" s="1075"/>
      <c r="O44" s="1075"/>
      <c r="P44" s="1075"/>
      <c r="Q44" s="1075"/>
      <c r="R44" s="1075"/>
      <c r="S44" s="1075"/>
      <c r="T44" s="1075"/>
      <c r="U44" s="1075"/>
      <c r="V44" s="1075"/>
      <c r="W44" s="1075"/>
      <c r="X44" s="1075"/>
      <c r="Y44" s="1075"/>
      <c r="Z44" s="1076"/>
      <c r="AA44" s="1040" t="str">
        <f>+Datos!E142</f>
        <v xml:space="preserve">IVA </v>
      </c>
      <c r="AB44" s="1041"/>
      <c r="AC44" s="1041"/>
      <c r="AD44" s="1041"/>
      <c r="AE44" s="1042"/>
      <c r="AF44" s="1040">
        <f>+Datos!F142</f>
        <v>40450</v>
      </c>
      <c r="AG44" s="1041"/>
      <c r="AH44" s="1041"/>
      <c r="AI44" s="1041"/>
      <c r="AJ44" s="1042"/>
    </row>
    <row r="45" spans="1:36" ht="16.5" x14ac:dyDescent="0.2">
      <c r="A45" s="804"/>
      <c r="B45" s="805"/>
      <c r="C45" s="804"/>
      <c r="D45" s="872"/>
      <c r="E45" s="805"/>
      <c r="F45" s="804"/>
      <c r="G45" s="872"/>
      <c r="H45" s="872"/>
      <c r="I45" s="872"/>
      <c r="J45" s="805"/>
      <c r="K45" s="1074"/>
      <c r="L45" s="1075"/>
      <c r="M45" s="1075"/>
      <c r="N45" s="1075"/>
      <c r="O45" s="1075"/>
      <c r="P45" s="1075"/>
      <c r="Q45" s="1075"/>
      <c r="R45" s="1075"/>
      <c r="S45" s="1075"/>
      <c r="T45" s="1075"/>
      <c r="U45" s="1075"/>
      <c r="V45" s="1075"/>
      <c r="W45" s="1075"/>
      <c r="X45" s="1075"/>
      <c r="Y45" s="1075"/>
      <c r="Z45" s="1076"/>
      <c r="AA45" s="1040" t="str">
        <f>+Datos!E143</f>
        <v>TOTAL</v>
      </c>
      <c r="AB45" s="1041"/>
      <c r="AC45" s="1041"/>
      <c r="AD45" s="1041"/>
      <c r="AE45" s="1042"/>
      <c r="AF45" s="1040">
        <f>+AF43</f>
        <v>150000</v>
      </c>
      <c r="AG45" s="1041"/>
      <c r="AH45" s="1041"/>
      <c r="AI45" s="1041"/>
      <c r="AJ45" s="1042"/>
    </row>
    <row r="46" spans="1:36" ht="16.5" hidden="1" x14ac:dyDescent="0.2">
      <c r="A46" s="804">
        <f>+Datos!A144</f>
        <v>0</v>
      </c>
      <c r="B46" s="805"/>
      <c r="C46" s="804">
        <f>+Datos!B144</f>
        <v>0</v>
      </c>
      <c r="D46" s="872"/>
      <c r="E46" s="805"/>
      <c r="F46" s="804" t="e">
        <f>+Datos!#REF!</f>
        <v>#REF!</v>
      </c>
      <c r="G46" s="872"/>
      <c r="H46" s="872"/>
      <c r="I46" s="872"/>
      <c r="J46" s="805"/>
      <c r="K46" s="1074">
        <f>+Datos!D144</f>
        <v>0</v>
      </c>
      <c r="L46" s="1075"/>
      <c r="M46" s="1075"/>
      <c r="N46" s="1075"/>
      <c r="O46" s="1075"/>
      <c r="P46" s="1075"/>
      <c r="Q46" s="1075"/>
      <c r="R46" s="1075"/>
      <c r="S46" s="1075"/>
      <c r="T46" s="1075"/>
      <c r="U46" s="1075"/>
      <c r="V46" s="1075"/>
      <c r="W46" s="1075"/>
      <c r="X46" s="1075"/>
      <c r="Y46" s="1075"/>
      <c r="Z46" s="1076"/>
      <c r="AA46" s="1040">
        <f>+Datos!E144</f>
        <v>0</v>
      </c>
      <c r="AB46" s="1041"/>
      <c r="AC46" s="1041"/>
      <c r="AD46" s="1041"/>
      <c r="AE46" s="1042"/>
      <c r="AF46" s="1040">
        <f>+Datos!F144</f>
        <v>0</v>
      </c>
      <c r="AG46" s="1041"/>
      <c r="AH46" s="1041"/>
      <c r="AI46" s="1041"/>
      <c r="AJ46" s="1042"/>
    </row>
    <row r="47" spans="1:36" ht="16.5" hidden="1" x14ac:dyDescent="0.2">
      <c r="A47" s="804">
        <f>+Datos!A145</f>
        <v>0</v>
      </c>
      <c r="B47" s="805"/>
      <c r="C47" s="804">
        <f>+Datos!B145</f>
        <v>0</v>
      </c>
      <c r="D47" s="872"/>
      <c r="E47" s="805"/>
      <c r="F47" s="804">
        <f>+Datos!C145</f>
        <v>0</v>
      </c>
      <c r="G47" s="872"/>
      <c r="H47" s="872"/>
      <c r="I47" s="872"/>
      <c r="J47" s="805"/>
      <c r="K47" s="1074">
        <f>+Datos!D145</f>
        <v>0</v>
      </c>
      <c r="L47" s="1075"/>
      <c r="M47" s="1075"/>
      <c r="N47" s="1075"/>
      <c r="O47" s="1075"/>
      <c r="P47" s="1075"/>
      <c r="Q47" s="1075"/>
      <c r="R47" s="1075"/>
      <c r="S47" s="1075"/>
      <c r="T47" s="1075"/>
      <c r="U47" s="1075"/>
      <c r="V47" s="1075"/>
      <c r="W47" s="1075"/>
      <c r="X47" s="1075"/>
      <c r="Y47" s="1075"/>
      <c r="Z47" s="1076"/>
      <c r="AA47" s="1040">
        <f>+Datos!E145</f>
        <v>0</v>
      </c>
      <c r="AB47" s="1041"/>
      <c r="AC47" s="1041"/>
      <c r="AD47" s="1041"/>
      <c r="AE47" s="1042"/>
      <c r="AF47" s="1040">
        <f>+Datos!F145</f>
        <v>0</v>
      </c>
      <c r="AG47" s="1041"/>
      <c r="AH47" s="1041"/>
      <c r="AI47" s="1041"/>
      <c r="AJ47" s="1042"/>
    </row>
    <row r="48" spans="1:36" ht="16.5" hidden="1" x14ac:dyDescent="0.2">
      <c r="A48" s="804">
        <f>+Datos!A146</f>
        <v>0</v>
      </c>
      <c r="B48" s="805"/>
      <c r="C48" s="804">
        <f>+Datos!B146</f>
        <v>0</v>
      </c>
      <c r="D48" s="872"/>
      <c r="E48" s="805"/>
      <c r="F48" s="804">
        <f>+Datos!C146</f>
        <v>0</v>
      </c>
      <c r="G48" s="872"/>
      <c r="H48" s="872"/>
      <c r="I48" s="872"/>
      <c r="J48" s="805"/>
      <c r="K48" s="1074">
        <f>+Datos!D146</f>
        <v>0</v>
      </c>
      <c r="L48" s="1075"/>
      <c r="M48" s="1075"/>
      <c r="N48" s="1075"/>
      <c r="O48" s="1075"/>
      <c r="P48" s="1075"/>
      <c r="Q48" s="1075"/>
      <c r="R48" s="1075"/>
      <c r="S48" s="1075"/>
      <c r="T48" s="1075"/>
      <c r="U48" s="1075"/>
      <c r="V48" s="1075"/>
      <c r="W48" s="1075"/>
      <c r="X48" s="1075"/>
      <c r="Y48" s="1075"/>
      <c r="Z48" s="1076"/>
      <c r="AA48" s="1040">
        <f>+Datos!E146</f>
        <v>0</v>
      </c>
      <c r="AB48" s="1041"/>
      <c r="AC48" s="1041"/>
      <c r="AD48" s="1041"/>
      <c r="AE48" s="1042"/>
      <c r="AF48" s="1040">
        <f>+Datos!F146</f>
        <v>0</v>
      </c>
      <c r="AG48" s="1041"/>
      <c r="AH48" s="1041"/>
      <c r="AI48" s="1041"/>
      <c r="AJ48" s="1042"/>
    </row>
    <row r="49" spans="1:36" ht="16.5" hidden="1" x14ac:dyDescent="0.2">
      <c r="A49" s="804">
        <f>+Datos!A147</f>
        <v>0</v>
      </c>
      <c r="B49" s="805"/>
      <c r="C49" s="804">
        <f>+Datos!B147</f>
        <v>0</v>
      </c>
      <c r="D49" s="872"/>
      <c r="E49" s="805"/>
      <c r="F49" s="804">
        <f>+Datos!C147</f>
        <v>0</v>
      </c>
      <c r="G49" s="872"/>
      <c r="H49" s="872"/>
      <c r="I49" s="872"/>
      <c r="J49" s="805"/>
      <c r="K49" s="1074">
        <f>+Datos!D147</f>
        <v>0</v>
      </c>
      <c r="L49" s="1075"/>
      <c r="M49" s="1075"/>
      <c r="N49" s="1075"/>
      <c r="O49" s="1075"/>
      <c r="P49" s="1075"/>
      <c r="Q49" s="1075"/>
      <c r="R49" s="1075"/>
      <c r="S49" s="1075"/>
      <c r="T49" s="1075"/>
      <c r="U49" s="1075"/>
      <c r="V49" s="1075"/>
      <c r="W49" s="1075"/>
      <c r="X49" s="1075"/>
      <c r="Y49" s="1075"/>
      <c r="Z49" s="1076"/>
      <c r="AA49" s="1040">
        <f>+Datos!E147</f>
        <v>0</v>
      </c>
      <c r="AB49" s="1041"/>
      <c r="AC49" s="1041"/>
      <c r="AD49" s="1041"/>
      <c r="AE49" s="1042"/>
      <c r="AF49" s="1040">
        <f>+Datos!F147</f>
        <v>0</v>
      </c>
      <c r="AG49" s="1041"/>
      <c r="AH49" s="1041"/>
      <c r="AI49" s="1041"/>
      <c r="AJ49" s="1042"/>
    </row>
    <row r="50" spans="1:36" ht="16.5" hidden="1" x14ac:dyDescent="0.2">
      <c r="A50" s="804">
        <f>+Datos!A148</f>
        <v>0</v>
      </c>
      <c r="B50" s="805"/>
      <c r="C50" s="804">
        <f>+Datos!B148</f>
        <v>0</v>
      </c>
      <c r="D50" s="872"/>
      <c r="E50" s="805"/>
      <c r="F50" s="804">
        <f>+Datos!C148</f>
        <v>0</v>
      </c>
      <c r="G50" s="872"/>
      <c r="H50" s="872"/>
      <c r="I50" s="872"/>
      <c r="J50" s="805"/>
      <c r="K50" s="1074">
        <f>+Datos!D148</f>
        <v>0</v>
      </c>
      <c r="L50" s="1075"/>
      <c r="M50" s="1075"/>
      <c r="N50" s="1075"/>
      <c r="O50" s="1075"/>
      <c r="P50" s="1075"/>
      <c r="Q50" s="1075"/>
      <c r="R50" s="1075"/>
      <c r="S50" s="1075"/>
      <c r="T50" s="1075"/>
      <c r="U50" s="1075"/>
      <c r="V50" s="1075"/>
      <c r="W50" s="1075"/>
      <c r="X50" s="1075"/>
      <c r="Y50" s="1075"/>
      <c r="Z50" s="1076"/>
      <c r="AA50" s="1040">
        <f>+Datos!E148</f>
        <v>0</v>
      </c>
      <c r="AB50" s="1041"/>
      <c r="AC50" s="1041"/>
      <c r="AD50" s="1041"/>
      <c r="AE50" s="1042"/>
      <c r="AF50" s="1040">
        <f>+Datos!F148</f>
        <v>0</v>
      </c>
      <c r="AG50" s="1041"/>
      <c r="AH50" s="1041"/>
      <c r="AI50" s="1041"/>
      <c r="AJ50" s="1042"/>
    </row>
    <row r="51" spans="1:36" ht="16.5" hidden="1" x14ac:dyDescent="0.2">
      <c r="A51" s="804">
        <f>+Datos!A149</f>
        <v>0</v>
      </c>
      <c r="B51" s="805"/>
      <c r="C51" s="804">
        <f>+Datos!B149</f>
        <v>0</v>
      </c>
      <c r="D51" s="872"/>
      <c r="E51" s="805"/>
      <c r="F51" s="804">
        <f>+Datos!C149</f>
        <v>0</v>
      </c>
      <c r="G51" s="872"/>
      <c r="H51" s="872"/>
      <c r="I51" s="872"/>
      <c r="J51" s="805"/>
      <c r="K51" s="1074">
        <f>+Datos!D149</f>
        <v>0</v>
      </c>
      <c r="L51" s="1075"/>
      <c r="M51" s="1075"/>
      <c r="N51" s="1075"/>
      <c r="O51" s="1075"/>
      <c r="P51" s="1075"/>
      <c r="Q51" s="1075"/>
      <c r="R51" s="1075"/>
      <c r="S51" s="1075"/>
      <c r="T51" s="1075"/>
      <c r="U51" s="1075"/>
      <c r="V51" s="1075"/>
      <c r="W51" s="1075"/>
      <c r="X51" s="1075"/>
      <c r="Y51" s="1075"/>
      <c r="Z51" s="1076"/>
      <c r="AA51" s="1040">
        <f>+Datos!E149</f>
        <v>0</v>
      </c>
      <c r="AB51" s="1041"/>
      <c r="AC51" s="1041"/>
      <c r="AD51" s="1041"/>
      <c r="AE51" s="1042"/>
      <c r="AF51" s="1040">
        <f>+Datos!F149</f>
        <v>0</v>
      </c>
      <c r="AG51" s="1041"/>
      <c r="AH51" s="1041"/>
      <c r="AI51" s="1041"/>
      <c r="AJ51" s="1042"/>
    </row>
    <row r="52" spans="1:36" ht="16.5" hidden="1" x14ac:dyDescent="0.2">
      <c r="A52" s="804">
        <f>+Datos!A150</f>
        <v>0</v>
      </c>
      <c r="B52" s="805"/>
      <c r="C52" s="804">
        <f>+Datos!B150</f>
        <v>0</v>
      </c>
      <c r="D52" s="872"/>
      <c r="E52" s="805"/>
      <c r="F52" s="804">
        <f>+Datos!C150</f>
        <v>0</v>
      </c>
      <c r="G52" s="872"/>
      <c r="H52" s="872"/>
      <c r="I52" s="872"/>
      <c r="J52" s="805"/>
      <c r="K52" s="1074">
        <f>+Datos!D150</f>
        <v>0</v>
      </c>
      <c r="L52" s="1075"/>
      <c r="M52" s="1075"/>
      <c r="N52" s="1075"/>
      <c r="O52" s="1075"/>
      <c r="P52" s="1075"/>
      <c r="Q52" s="1075"/>
      <c r="R52" s="1075"/>
      <c r="S52" s="1075"/>
      <c r="T52" s="1075"/>
      <c r="U52" s="1075"/>
      <c r="V52" s="1075"/>
      <c r="W52" s="1075"/>
      <c r="X52" s="1075"/>
      <c r="Y52" s="1075"/>
      <c r="Z52" s="1076"/>
      <c r="AA52" s="1040">
        <f>+Datos!E150</f>
        <v>0</v>
      </c>
      <c r="AB52" s="1041"/>
      <c r="AC52" s="1041"/>
      <c r="AD52" s="1041"/>
      <c r="AE52" s="1042"/>
      <c r="AF52" s="1040">
        <f>+Datos!F150</f>
        <v>0</v>
      </c>
      <c r="AG52" s="1041"/>
      <c r="AH52" s="1041"/>
      <c r="AI52" s="1041"/>
      <c r="AJ52" s="1042"/>
    </row>
    <row r="53" spans="1:36" ht="16.5" hidden="1" x14ac:dyDescent="0.2">
      <c r="A53" s="804">
        <f>+Datos!A151</f>
        <v>0</v>
      </c>
      <c r="B53" s="805"/>
      <c r="C53" s="804">
        <f>+Datos!B151</f>
        <v>0</v>
      </c>
      <c r="D53" s="872"/>
      <c r="E53" s="805"/>
      <c r="F53" s="804">
        <f>+Datos!C151</f>
        <v>0</v>
      </c>
      <c r="G53" s="872"/>
      <c r="H53" s="872"/>
      <c r="I53" s="872"/>
      <c r="J53" s="805"/>
      <c r="K53" s="1074">
        <f>+Datos!D151</f>
        <v>0</v>
      </c>
      <c r="L53" s="1075"/>
      <c r="M53" s="1075"/>
      <c r="N53" s="1075"/>
      <c r="O53" s="1075"/>
      <c r="P53" s="1075"/>
      <c r="Q53" s="1075"/>
      <c r="R53" s="1075"/>
      <c r="S53" s="1075"/>
      <c r="T53" s="1075"/>
      <c r="U53" s="1075"/>
      <c r="V53" s="1075"/>
      <c r="W53" s="1075"/>
      <c r="X53" s="1075"/>
      <c r="Y53" s="1075"/>
      <c r="Z53" s="1076"/>
      <c r="AA53" s="1040">
        <f>+Datos!E151</f>
        <v>0</v>
      </c>
      <c r="AB53" s="1041"/>
      <c r="AC53" s="1041"/>
      <c r="AD53" s="1041"/>
      <c r="AE53" s="1042"/>
      <c r="AF53" s="1040">
        <f>+Datos!F151</f>
        <v>0</v>
      </c>
      <c r="AG53" s="1041"/>
      <c r="AH53" s="1041"/>
      <c r="AI53" s="1041"/>
      <c r="AJ53" s="1042"/>
    </row>
    <row r="54" spans="1:36" ht="16.5" hidden="1" x14ac:dyDescent="0.2">
      <c r="A54" s="804">
        <f>+Datos!A152</f>
        <v>0</v>
      </c>
      <c r="B54" s="805"/>
      <c r="C54" s="804">
        <f>+Datos!B152</f>
        <v>0</v>
      </c>
      <c r="D54" s="872"/>
      <c r="E54" s="805"/>
      <c r="F54" s="804">
        <f>+Datos!C152</f>
        <v>0</v>
      </c>
      <c r="G54" s="872"/>
      <c r="H54" s="872"/>
      <c r="I54" s="872"/>
      <c r="J54" s="805"/>
      <c r="K54" s="1074">
        <f>+Datos!D152</f>
        <v>0</v>
      </c>
      <c r="L54" s="1075"/>
      <c r="M54" s="1075"/>
      <c r="N54" s="1075"/>
      <c r="O54" s="1075"/>
      <c r="P54" s="1075"/>
      <c r="Q54" s="1075"/>
      <c r="R54" s="1075"/>
      <c r="S54" s="1075"/>
      <c r="T54" s="1075"/>
      <c r="U54" s="1075"/>
      <c r="V54" s="1075"/>
      <c r="W54" s="1075"/>
      <c r="X54" s="1075"/>
      <c r="Y54" s="1075"/>
      <c r="Z54" s="1076"/>
      <c r="AA54" s="1040">
        <f>+Datos!E152</f>
        <v>0</v>
      </c>
      <c r="AB54" s="1041"/>
      <c r="AC54" s="1041"/>
      <c r="AD54" s="1041"/>
      <c r="AE54" s="1042"/>
      <c r="AF54" s="1040">
        <f>+Datos!F152</f>
        <v>0</v>
      </c>
      <c r="AG54" s="1041"/>
      <c r="AH54" s="1041"/>
      <c r="AI54" s="1041"/>
      <c r="AJ54" s="1042"/>
    </row>
    <row r="55" spans="1:36" ht="16.5" hidden="1" x14ac:dyDescent="0.2">
      <c r="A55" s="804">
        <f>+Datos!A153</f>
        <v>0</v>
      </c>
      <c r="B55" s="805"/>
      <c r="C55" s="804">
        <f>+Datos!B153</f>
        <v>0</v>
      </c>
      <c r="D55" s="872"/>
      <c r="E55" s="805"/>
      <c r="F55" s="804">
        <f>+Datos!C153</f>
        <v>0</v>
      </c>
      <c r="G55" s="872"/>
      <c r="H55" s="872"/>
      <c r="I55" s="872"/>
      <c r="J55" s="805"/>
      <c r="K55" s="1074">
        <f>+Datos!D153</f>
        <v>0</v>
      </c>
      <c r="L55" s="1075"/>
      <c r="M55" s="1075"/>
      <c r="N55" s="1075"/>
      <c r="O55" s="1075"/>
      <c r="P55" s="1075"/>
      <c r="Q55" s="1075"/>
      <c r="R55" s="1075"/>
      <c r="S55" s="1075"/>
      <c r="T55" s="1075"/>
      <c r="U55" s="1075"/>
      <c r="V55" s="1075"/>
      <c r="W55" s="1075"/>
      <c r="X55" s="1075"/>
      <c r="Y55" s="1075"/>
      <c r="Z55" s="1076"/>
      <c r="AA55" s="1040">
        <f>+Datos!E153</f>
        <v>0</v>
      </c>
      <c r="AB55" s="1041"/>
      <c r="AC55" s="1041"/>
      <c r="AD55" s="1041"/>
      <c r="AE55" s="1042"/>
      <c r="AF55" s="1040">
        <f>+Datos!F153</f>
        <v>0</v>
      </c>
      <c r="AG55" s="1041"/>
      <c r="AH55" s="1041"/>
      <c r="AI55" s="1041"/>
      <c r="AJ55" s="1042"/>
    </row>
    <row r="56" spans="1:36" ht="16.5" hidden="1" x14ac:dyDescent="0.2">
      <c r="A56" s="804">
        <f>+Datos!A154</f>
        <v>0</v>
      </c>
      <c r="B56" s="805"/>
      <c r="C56" s="804">
        <f>+Datos!B154</f>
        <v>0</v>
      </c>
      <c r="D56" s="872"/>
      <c r="E56" s="805"/>
      <c r="F56" s="804">
        <f>+Datos!C154</f>
        <v>0</v>
      </c>
      <c r="G56" s="872"/>
      <c r="H56" s="872"/>
      <c r="I56" s="872"/>
      <c r="J56" s="805"/>
      <c r="K56" s="1074">
        <f>+Datos!D154</f>
        <v>0</v>
      </c>
      <c r="L56" s="1075"/>
      <c r="M56" s="1075"/>
      <c r="N56" s="1075"/>
      <c r="O56" s="1075"/>
      <c r="P56" s="1075"/>
      <c r="Q56" s="1075"/>
      <c r="R56" s="1075"/>
      <c r="S56" s="1075"/>
      <c r="T56" s="1075"/>
      <c r="U56" s="1075"/>
      <c r="V56" s="1075"/>
      <c r="W56" s="1075"/>
      <c r="X56" s="1075"/>
      <c r="Y56" s="1075"/>
      <c r="Z56" s="1076"/>
      <c r="AA56" s="1040">
        <f>+Datos!E154</f>
        <v>0</v>
      </c>
      <c r="AB56" s="1041"/>
      <c r="AC56" s="1041"/>
      <c r="AD56" s="1041"/>
      <c r="AE56" s="1042"/>
      <c r="AF56" s="1040">
        <f>+Datos!F154</f>
        <v>0</v>
      </c>
      <c r="AG56" s="1041"/>
      <c r="AH56" s="1041"/>
      <c r="AI56" s="1041"/>
      <c r="AJ56" s="1042"/>
    </row>
    <row r="57" spans="1:36" ht="16.5" hidden="1" x14ac:dyDescent="0.2">
      <c r="A57" s="804">
        <f>+Datos!A155</f>
        <v>0</v>
      </c>
      <c r="B57" s="805"/>
      <c r="C57" s="804">
        <f>+Datos!B155</f>
        <v>0</v>
      </c>
      <c r="D57" s="872"/>
      <c r="E57" s="805"/>
      <c r="F57" s="804">
        <f>+Datos!C155</f>
        <v>0</v>
      </c>
      <c r="G57" s="872"/>
      <c r="H57" s="872"/>
      <c r="I57" s="872"/>
      <c r="J57" s="805"/>
      <c r="K57" s="1074">
        <f>+Datos!D155</f>
        <v>0</v>
      </c>
      <c r="L57" s="1075"/>
      <c r="M57" s="1075"/>
      <c r="N57" s="1075"/>
      <c r="O57" s="1075"/>
      <c r="P57" s="1075"/>
      <c r="Q57" s="1075"/>
      <c r="R57" s="1075"/>
      <c r="S57" s="1075"/>
      <c r="T57" s="1075"/>
      <c r="U57" s="1075"/>
      <c r="V57" s="1075"/>
      <c r="W57" s="1075"/>
      <c r="X57" s="1075"/>
      <c r="Y57" s="1075"/>
      <c r="Z57" s="1076"/>
      <c r="AA57" s="1040">
        <f>+Datos!E155</f>
        <v>0</v>
      </c>
      <c r="AB57" s="1041"/>
      <c r="AC57" s="1041"/>
      <c r="AD57" s="1041"/>
      <c r="AE57" s="1042"/>
      <c r="AF57" s="1040">
        <f>+Datos!F155</f>
        <v>0</v>
      </c>
      <c r="AG57" s="1041"/>
      <c r="AH57" s="1041"/>
      <c r="AI57" s="1041"/>
      <c r="AJ57" s="1042"/>
    </row>
    <row r="58" spans="1:36" ht="16.5" hidden="1" x14ac:dyDescent="0.2">
      <c r="A58" s="804">
        <f>+Datos!A156</f>
        <v>0</v>
      </c>
      <c r="B58" s="805"/>
      <c r="C58" s="804">
        <f>+Datos!B156</f>
        <v>0</v>
      </c>
      <c r="D58" s="872"/>
      <c r="E58" s="805"/>
      <c r="F58" s="804">
        <f>+Datos!C156</f>
        <v>0</v>
      </c>
      <c r="G58" s="872"/>
      <c r="H58" s="872"/>
      <c r="I58" s="872"/>
      <c r="J58" s="805"/>
      <c r="K58" s="1074">
        <f>+Datos!D156</f>
        <v>0</v>
      </c>
      <c r="L58" s="1075"/>
      <c r="M58" s="1075"/>
      <c r="N58" s="1075"/>
      <c r="O58" s="1075"/>
      <c r="P58" s="1075"/>
      <c r="Q58" s="1075"/>
      <c r="R58" s="1075"/>
      <c r="S58" s="1075"/>
      <c r="T58" s="1075"/>
      <c r="U58" s="1075"/>
      <c r="V58" s="1075"/>
      <c r="W58" s="1075"/>
      <c r="X58" s="1075"/>
      <c r="Y58" s="1075"/>
      <c r="Z58" s="1076"/>
      <c r="AA58" s="1040">
        <f>+Datos!E156</f>
        <v>0</v>
      </c>
      <c r="AB58" s="1041"/>
      <c r="AC58" s="1041"/>
      <c r="AD58" s="1041"/>
      <c r="AE58" s="1042"/>
      <c r="AF58" s="1040">
        <f>+Datos!F156</f>
        <v>0</v>
      </c>
      <c r="AG58" s="1041"/>
      <c r="AH58" s="1041"/>
      <c r="AI58" s="1041"/>
      <c r="AJ58" s="1042"/>
    </row>
    <row r="59" spans="1:36" ht="16.5" hidden="1" x14ac:dyDescent="0.2">
      <c r="A59" s="804">
        <f>+Datos!A157</f>
        <v>0</v>
      </c>
      <c r="B59" s="805"/>
      <c r="C59" s="804">
        <f>+Datos!B157</f>
        <v>0</v>
      </c>
      <c r="D59" s="872"/>
      <c r="E59" s="805"/>
      <c r="F59" s="804">
        <f>+Datos!C157</f>
        <v>0</v>
      </c>
      <c r="G59" s="872"/>
      <c r="H59" s="872"/>
      <c r="I59" s="872"/>
      <c r="J59" s="805"/>
      <c r="K59" s="1074">
        <f>+Datos!D157</f>
        <v>0</v>
      </c>
      <c r="L59" s="1075"/>
      <c r="M59" s="1075"/>
      <c r="N59" s="1075"/>
      <c r="O59" s="1075"/>
      <c r="P59" s="1075"/>
      <c r="Q59" s="1075"/>
      <c r="R59" s="1075"/>
      <c r="S59" s="1075"/>
      <c r="T59" s="1075"/>
      <c r="U59" s="1075"/>
      <c r="V59" s="1075"/>
      <c r="W59" s="1075"/>
      <c r="X59" s="1075"/>
      <c r="Y59" s="1075"/>
      <c r="Z59" s="1076"/>
      <c r="AA59" s="1040">
        <f>+Datos!E157</f>
        <v>0</v>
      </c>
      <c r="AB59" s="1041"/>
      <c r="AC59" s="1041"/>
      <c r="AD59" s="1041"/>
      <c r="AE59" s="1042"/>
      <c r="AF59" s="1040">
        <f>+Datos!F157</f>
        <v>0</v>
      </c>
      <c r="AG59" s="1041"/>
      <c r="AH59" s="1041"/>
      <c r="AI59" s="1041"/>
      <c r="AJ59" s="1042"/>
    </row>
    <row r="60" spans="1:36" ht="16.5" hidden="1" x14ac:dyDescent="0.2">
      <c r="A60" s="804">
        <f>+Datos!A158</f>
        <v>0</v>
      </c>
      <c r="B60" s="805"/>
      <c r="C60" s="804">
        <f>+Datos!B158</f>
        <v>0</v>
      </c>
      <c r="D60" s="872"/>
      <c r="E60" s="805"/>
      <c r="F60" s="804">
        <f>+Datos!C158</f>
        <v>0</v>
      </c>
      <c r="G60" s="872"/>
      <c r="H60" s="872"/>
      <c r="I60" s="872"/>
      <c r="J60" s="805"/>
      <c r="K60" s="1074">
        <f>+Datos!D158</f>
        <v>0</v>
      </c>
      <c r="L60" s="1075"/>
      <c r="M60" s="1075"/>
      <c r="N60" s="1075"/>
      <c r="O60" s="1075"/>
      <c r="P60" s="1075"/>
      <c r="Q60" s="1075"/>
      <c r="R60" s="1075"/>
      <c r="S60" s="1075"/>
      <c r="T60" s="1075"/>
      <c r="U60" s="1075"/>
      <c r="V60" s="1075"/>
      <c r="W60" s="1075"/>
      <c r="X60" s="1075"/>
      <c r="Y60" s="1075"/>
      <c r="Z60" s="1076"/>
      <c r="AA60" s="1040">
        <f>+Datos!E158</f>
        <v>0</v>
      </c>
      <c r="AB60" s="1041"/>
      <c r="AC60" s="1041"/>
      <c r="AD60" s="1041"/>
      <c r="AE60" s="1042"/>
      <c r="AF60" s="1040">
        <f>+Datos!F158</f>
        <v>0</v>
      </c>
      <c r="AG60" s="1041"/>
      <c r="AH60" s="1041"/>
      <c r="AI60" s="1041"/>
      <c r="AJ60" s="1042"/>
    </row>
    <row r="61" spans="1:36" ht="15.75" hidden="1" x14ac:dyDescent="0.2">
      <c r="A61" s="498"/>
      <c r="B61" s="498"/>
      <c r="C61" s="498"/>
      <c r="D61" s="498"/>
      <c r="E61" s="498"/>
      <c r="F61" s="164"/>
      <c r="G61" s="164"/>
      <c r="H61" s="164"/>
      <c r="I61" s="164"/>
      <c r="J61" s="164"/>
      <c r="K61" s="73"/>
      <c r="L61" s="73"/>
      <c r="M61" s="73"/>
      <c r="N61" s="73"/>
      <c r="O61" s="73"/>
      <c r="P61" s="73"/>
      <c r="Q61" s="73"/>
      <c r="R61" s="73"/>
      <c r="S61" s="73"/>
      <c r="T61" s="73"/>
      <c r="U61" s="73"/>
      <c r="V61" s="73"/>
      <c r="W61" s="73"/>
      <c r="X61" s="73"/>
      <c r="Y61" s="73"/>
      <c r="Z61" s="73"/>
      <c r="AA61" s="1048" t="s">
        <v>547</v>
      </c>
      <c r="AB61" s="1049"/>
      <c r="AC61" s="1049"/>
      <c r="AD61" s="1049"/>
      <c r="AE61" s="1050"/>
      <c r="AF61" s="1077" t="e">
        <f>SUM(AF12:AJ60)</f>
        <v>#REF!</v>
      </c>
      <c r="AG61" s="1078"/>
      <c r="AH61" s="1078"/>
      <c r="AI61" s="1078"/>
      <c r="AJ61" s="1079"/>
    </row>
    <row r="62" spans="1:36" ht="15.75" hidden="1" x14ac:dyDescent="0.2">
      <c r="A62" s="498"/>
      <c r="B62" s="498"/>
      <c r="C62" s="498"/>
      <c r="D62" s="498"/>
      <c r="E62" s="498"/>
      <c r="F62" s="164"/>
      <c r="G62" s="164"/>
      <c r="H62" s="164"/>
      <c r="I62" s="164"/>
      <c r="J62" s="164"/>
      <c r="K62" s="73"/>
      <c r="L62" s="73"/>
      <c r="M62" s="73"/>
      <c r="N62" s="73"/>
      <c r="O62" s="73"/>
      <c r="P62" s="73"/>
      <c r="Q62" s="73"/>
      <c r="R62" s="73"/>
      <c r="S62" s="73"/>
      <c r="T62" s="73"/>
      <c r="U62" s="73"/>
      <c r="V62" s="73"/>
      <c r="W62" s="73"/>
      <c r="X62" s="73"/>
      <c r="Y62" s="73"/>
      <c r="Z62" s="73"/>
      <c r="AA62" s="1048" t="s">
        <v>548</v>
      </c>
      <c r="AB62" s="1049"/>
      <c r="AC62" s="1049"/>
      <c r="AD62" s="1049"/>
      <c r="AE62" s="1050"/>
      <c r="AF62" s="1077">
        <v>0</v>
      </c>
      <c r="AG62" s="1078"/>
      <c r="AH62" s="1078"/>
      <c r="AI62" s="1078"/>
      <c r="AJ62" s="1079"/>
    </row>
    <row r="63" spans="1:36" ht="15.75" hidden="1" x14ac:dyDescent="0.2">
      <c r="A63" s="498"/>
      <c r="B63" s="498"/>
      <c r="C63" s="498"/>
      <c r="D63" s="498"/>
      <c r="E63" s="498"/>
      <c r="F63" s="164"/>
      <c r="G63" s="164"/>
      <c r="H63" s="164"/>
      <c r="I63" s="164"/>
      <c r="J63" s="164"/>
      <c r="K63" s="73"/>
      <c r="L63" s="73"/>
      <c r="M63" s="73"/>
      <c r="N63" s="73"/>
      <c r="O63" s="73"/>
      <c r="P63" s="73"/>
      <c r="Q63" s="73"/>
      <c r="R63" s="73"/>
      <c r="S63" s="73"/>
      <c r="T63" s="73"/>
      <c r="U63" s="73"/>
      <c r="V63" s="73"/>
      <c r="W63" s="73"/>
      <c r="X63" s="73"/>
      <c r="Y63" s="73"/>
      <c r="Z63" s="73"/>
      <c r="AA63" s="1048" t="s">
        <v>414</v>
      </c>
      <c r="AB63" s="1049"/>
      <c r="AC63" s="1049"/>
      <c r="AD63" s="1049"/>
      <c r="AE63" s="1050"/>
      <c r="AF63" s="1077" t="e">
        <f>+AF61+AF62</f>
        <v>#REF!</v>
      </c>
      <c r="AG63" s="1078"/>
      <c r="AH63" s="1078"/>
      <c r="AI63" s="1078"/>
      <c r="AJ63" s="1079"/>
    </row>
    <row r="64" spans="1:36" x14ac:dyDescent="0.2">
      <c r="A64" s="51"/>
      <c r="B64" s="51"/>
      <c r="C64" s="51"/>
      <c r="D64" s="51"/>
      <c r="E64" s="51"/>
      <c r="F64" s="164"/>
      <c r="G64" s="164"/>
      <c r="H64" s="164"/>
      <c r="I64" s="164"/>
      <c r="J64" s="164"/>
      <c r="K64" s="51"/>
      <c r="L64" s="51"/>
      <c r="M64" s="51"/>
      <c r="N64" s="51"/>
      <c r="O64" s="51"/>
      <c r="P64" s="51"/>
      <c r="Q64" s="51"/>
      <c r="R64" s="51"/>
      <c r="S64" s="51"/>
      <c r="T64" s="51"/>
      <c r="U64" s="51"/>
      <c r="V64" s="51"/>
      <c r="W64" s="51"/>
      <c r="X64" s="51"/>
      <c r="Y64" s="51"/>
      <c r="Z64" s="74"/>
      <c r="AA64" s="74"/>
      <c r="AB64" s="74"/>
      <c r="AC64" s="74"/>
      <c r="AD64" s="74"/>
      <c r="AE64" s="74"/>
      <c r="AF64" s="74"/>
      <c r="AG64" s="74"/>
      <c r="AH64" s="74"/>
      <c r="AI64" s="74"/>
    </row>
    <row r="65" spans="1:35" ht="21" customHeight="1" x14ac:dyDescent="0.2">
      <c r="A65" s="258" t="s">
        <v>272</v>
      </c>
      <c r="B65" s="258"/>
      <c r="C65" s="258"/>
      <c r="D65" s="258"/>
      <c r="E65" s="258"/>
      <c r="F65" s="1089">
        <f>+AF43</f>
        <v>150000</v>
      </c>
      <c r="G65" s="1089"/>
      <c r="H65" s="1089"/>
      <c r="I65" s="1089"/>
      <c r="J65" s="265"/>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161"/>
      <c r="AI65" s="161"/>
    </row>
    <row r="66" spans="1:35" ht="16.5" x14ac:dyDescent="0.2">
      <c r="A66" s="261" t="e">
        <f ca="1">[2]!ENLETRAS(AF45,"Pesos",1)</f>
        <v>#NAME?</v>
      </c>
      <c r="B66" s="261"/>
      <c r="C66" s="261"/>
      <c r="D66" s="261"/>
      <c r="E66" s="261"/>
      <c r="F66" s="261"/>
      <c r="G66" s="261"/>
      <c r="H66" s="261"/>
      <c r="I66" s="261"/>
      <c r="J66" s="261"/>
      <c r="K66" s="261"/>
      <c r="L66" s="261"/>
      <c r="M66" s="261"/>
      <c r="N66" s="261"/>
      <c r="O66" s="261"/>
      <c r="P66" s="261"/>
      <c r="Q66" s="261"/>
      <c r="R66" s="261"/>
      <c r="S66" s="261"/>
      <c r="T66" s="261"/>
      <c r="U66" s="261"/>
      <c r="V66" s="261"/>
      <c r="W66" s="261"/>
      <c r="X66" s="261"/>
      <c r="Y66" s="261"/>
      <c r="Z66" s="261"/>
      <c r="AA66" s="261"/>
      <c r="AB66" s="261"/>
      <c r="AC66" s="261"/>
      <c r="AD66" s="261"/>
      <c r="AE66" s="261"/>
      <c r="AF66" s="261"/>
      <c r="AG66" s="261"/>
      <c r="AH66" s="50"/>
      <c r="AI66" s="50"/>
    </row>
    <row r="67" spans="1:35" ht="16.5" x14ac:dyDescent="0.2">
      <c r="A67" s="258"/>
      <c r="B67" s="258"/>
      <c r="C67" s="258"/>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51"/>
      <c r="AI67" s="51"/>
    </row>
    <row r="68" spans="1:35" ht="16.5" x14ac:dyDescent="0.2">
      <c r="A68" s="1086" t="s">
        <v>273</v>
      </c>
      <c r="B68" s="1086"/>
      <c r="C68" s="1086"/>
      <c r="D68" s="1086"/>
      <c r="E68" s="261" t="str">
        <f>CONCATENATE(Datos!B65," con NIT ",Datos!$B$66)</f>
        <v>VIVERO FLORECER S.A.S con NIT 900713950-7</v>
      </c>
      <c r="F68" s="261"/>
      <c r="G68" s="261"/>
      <c r="H68" s="261"/>
      <c r="I68" s="261"/>
      <c r="J68" s="261"/>
      <c r="K68" s="261"/>
      <c r="L68" s="261"/>
      <c r="M68" s="261"/>
      <c r="N68" s="261"/>
      <c r="O68" s="261"/>
      <c r="P68" s="261"/>
      <c r="Q68" s="261"/>
      <c r="R68" s="261"/>
      <c r="S68" s="261"/>
      <c r="T68" s="261"/>
      <c r="U68" s="261"/>
      <c r="V68" s="261"/>
      <c r="W68" s="1081"/>
      <c r="X68" s="1081"/>
      <c r="Y68" s="1081"/>
      <c r="Z68" s="1081"/>
      <c r="AA68" s="261"/>
      <c r="AB68" s="261"/>
      <c r="AC68" s="261"/>
      <c r="AD68" s="261"/>
      <c r="AE68" s="261"/>
      <c r="AF68" s="261"/>
      <c r="AG68" s="261"/>
      <c r="AH68" s="50"/>
      <c r="AI68" s="50"/>
    </row>
    <row r="69" spans="1:35" ht="16.5" x14ac:dyDescent="0.2">
      <c r="A69" s="258"/>
      <c r="B69" s="258"/>
      <c r="C69" s="258"/>
      <c r="D69" s="258"/>
      <c r="E69" s="258"/>
      <c r="F69" s="258"/>
      <c r="G69" s="258"/>
      <c r="H69" s="258"/>
      <c r="I69" s="258"/>
      <c r="J69" s="258"/>
      <c r="K69" s="258"/>
      <c r="L69" s="258"/>
      <c r="M69" s="258"/>
      <c r="N69" s="258"/>
      <c r="O69" s="258"/>
      <c r="P69" s="258"/>
      <c r="Q69" s="258"/>
      <c r="R69" s="258"/>
      <c r="S69" s="258"/>
      <c r="T69" s="258"/>
      <c r="U69" s="258"/>
      <c r="V69" s="258"/>
      <c r="W69" s="258"/>
      <c r="X69" s="258"/>
      <c r="Y69" s="258"/>
      <c r="Z69" s="258"/>
      <c r="AA69" s="258"/>
      <c r="AB69" s="258"/>
      <c r="AC69" s="258"/>
      <c r="AD69" s="258"/>
      <c r="AE69" s="258"/>
      <c r="AF69" s="258"/>
      <c r="AG69" s="258"/>
      <c r="AH69" s="51"/>
      <c r="AI69" s="51"/>
    </row>
    <row r="70" spans="1:35" ht="16.5" x14ac:dyDescent="0.2">
      <c r="A70" s="258" t="s">
        <v>612</v>
      </c>
      <c r="B70" s="258"/>
      <c r="C70" s="258"/>
      <c r="D70" s="258"/>
      <c r="E70" s="258"/>
      <c r="F70" s="258"/>
      <c r="G70" s="25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51"/>
      <c r="AI70" s="51"/>
    </row>
    <row r="71" spans="1:35" ht="16.5" x14ac:dyDescent="0.2">
      <c r="A71" s="258"/>
      <c r="B71" s="258"/>
      <c r="C71" s="258"/>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51"/>
      <c r="AI71" s="51"/>
    </row>
    <row r="72" spans="1:35" ht="16.5" x14ac:dyDescent="0.2">
      <c r="A72" s="258" t="str">
        <f>CONCATENATE("Medellín, ",Datos!$E$96)</f>
        <v>Medellín, 26 de octubre de 2021</v>
      </c>
      <c r="B72" s="258"/>
      <c r="C72" s="258"/>
      <c r="D72" s="263"/>
      <c r="E72" s="263"/>
      <c r="F72" s="263"/>
      <c r="G72" s="263"/>
      <c r="H72" s="263"/>
      <c r="I72" s="263"/>
      <c r="J72" s="263"/>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148"/>
      <c r="AI72" s="148"/>
    </row>
    <row r="73" spans="1:35" ht="16.5" x14ac:dyDescent="0.2">
      <c r="A73" s="258"/>
      <c r="B73" s="258"/>
      <c r="C73" s="258"/>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51"/>
      <c r="AI73" s="51"/>
    </row>
    <row r="74" spans="1:35" ht="16.5" x14ac:dyDescent="0.2">
      <c r="A74" s="1087" t="s">
        <v>275</v>
      </c>
      <c r="B74" s="1087"/>
      <c r="C74" s="1087"/>
      <c r="D74" s="1087"/>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258"/>
      <c r="AG74" s="258"/>
      <c r="AH74" s="51"/>
      <c r="AI74" s="51"/>
    </row>
    <row r="75" spans="1:35" ht="16.5" x14ac:dyDescent="0.2">
      <c r="A75" s="258"/>
      <c r="B75" s="258"/>
      <c r="C75" s="258"/>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51"/>
      <c r="AI75" s="51"/>
    </row>
    <row r="76" spans="1:35" ht="16.5" x14ac:dyDescent="0.2">
      <c r="A76" s="258"/>
      <c r="B76" s="258"/>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51"/>
      <c r="AI76" s="51"/>
    </row>
    <row r="77" spans="1:35" ht="16.5" x14ac:dyDescent="0.2">
      <c r="A77" s="258"/>
      <c r="B77" s="258"/>
      <c r="C77" s="258"/>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51"/>
      <c r="AI77" s="51"/>
    </row>
    <row r="78" spans="1:35" ht="16.5" x14ac:dyDescent="0.2">
      <c r="A78" s="1088" t="str">
        <f>+Datos!$B$7</f>
        <v>ALICIA MARIA MARIN OCHOA</v>
      </c>
      <c r="B78" s="1088"/>
      <c r="C78" s="1088"/>
      <c r="D78" s="1088"/>
      <c r="E78" s="1088"/>
      <c r="F78" s="1088"/>
      <c r="G78" s="1088"/>
      <c r="H78" s="1088"/>
      <c r="I78" s="1088"/>
      <c r="J78" s="1088"/>
      <c r="K78" s="1088"/>
      <c r="L78" s="1088"/>
      <c r="M78" s="258"/>
      <c r="N78" s="258"/>
      <c r="O78" s="258"/>
      <c r="P78" s="258"/>
      <c r="Q78" s="258"/>
      <c r="R78" s="258"/>
      <c r="S78" s="258"/>
      <c r="T78" s="258"/>
      <c r="U78" s="258"/>
      <c r="V78" s="266"/>
      <c r="W78" s="266"/>
      <c r="X78" s="266"/>
      <c r="Y78" s="266"/>
      <c r="Z78" s="266"/>
      <c r="AA78" s="266"/>
      <c r="AB78" s="266"/>
      <c r="AC78" s="266"/>
      <c r="AD78" s="266"/>
      <c r="AE78" s="266"/>
      <c r="AF78" s="266"/>
      <c r="AG78" s="266"/>
      <c r="AH78" s="52"/>
      <c r="AI78" s="52"/>
    </row>
    <row r="79" spans="1:35" ht="16.5" x14ac:dyDescent="0.2">
      <c r="A79" s="264" t="str">
        <f>+Datos!A7</f>
        <v xml:space="preserve">Rector(a) </v>
      </c>
      <c r="B79" s="258"/>
      <c r="C79" s="258"/>
      <c r="D79" s="258"/>
      <c r="E79" s="258"/>
      <c r="F79" s="258"/>
      <c r="G79" s="258"/>
      <c r="H79" s="258"/>
      <c r="I79" s="258"/>
      <c r="J79" s="258"/>
      <c r="K79" s="258"/>
      <c r="L79" s="258"/>
      <c r="M79" s="258"/>
      <c r="N79" s="258"/>
      <c r="O79" s="258"/>
      <c r="P79" s="258"/>
      <c r="Q79" s="258"/>
      <c r="R79" s="258"/>
      <c r="S79" s="258"/>
      <c r="T79" s="258"/>
      <c r="U79" s="258"/>
      <c r="V79" s="261"/>
      <c r="W79" s="261"/>
      <c r="X79" s="261"/>
      <c r="Y79" s="261"/>
      <c r="Z79" s="261"/>
      <c r="AA79" s="261"/>
      <c r="AB79" s="261"/>
      <c r="AC79" s="261"/>
      <c r="AD79" s="258"/>
      <c r="AE79" s="258"/>
      <c r="AF79" s="258"/>
      <c r="AG79" s="258"/>
      <c r="AH79" s="51"/>
      <c r="AI79" s="51"/>
    </row>
    <row r="80" spans="1:35" x14ac:dyDescent="0.2">
      <c r="V80" s="29"/>
    </row>
  </sheetData>
  <mergeCells count="314">
    <mergeCell ref="A12:B12"/>
    <mergeCell ref="C12:E12"/>
    <mergeCell ref="F12:J12"/>
    <mergeCell ref="K12:Z12"/>
    <mergeCell ref="AA12:AE12"/>
    <mergeCell ref="AF12:AJ12"/>
    <mergeCell ref="A3:AJ3"/>
    <mergeCell ref="A5:AJ5"/>
    <mergeCell ref="A7:AJ7"/>
    <mergeCell ref="A11:B11"/>
    <mergeCell ref="C11:E11"/>
    <mergeCell ref="F11:J11"/>
    <mergeCell ref="K11:Z11"/>
    <mergeCell ref="AA11:AE11"/>
    <mergeCell ref="AF11:AJ11"/>
    <mergeCell ref="A14:B14"/>
    <mergeCell ref="C14:E14"/>
    <mergeCell ref="F14:J14"/>
    <mergeCell ref="K14:Z14"/>
    <mergeCell ref="AA14:AE14"/>
    <mergeCell ref="AF14:AJ14"/>
    <mergeCell ref="A13:B13"/>
    <mergeCell ref="C13:E13"/>
    <mergeCell ref="F13:J13"/>
    <mergeCell ref="K13:Z13"/>
    <mergeCell ref="AA13:AE13"/>
    <mergeCell ref="AF13:AJ13"/>
    <mergeCell ref="A16:B16"/>
    <mergeCell ref="C16:E16"/>
    <mergeCell ref="F16:J16"/>
    <mergeCell ref="K16:Z16"/>
    <mergeCell ref="AA16:AE16"/>
    <mergeCell ref="AF16:AJ16"/>
    <mergeCell ref="A15:B15"/>
    <mergeCell ref="C15:E15"/>
    <mergeCell ref="F15:J15"/>
    <mergeCell ref="K15:Z15"/>
    <mergeCell ref="AA15:AE15"/>
    <mergeCell ref="AF15:AJ15"/>
    <mergeCell ref="A18:B18"/>
    <mergeCell ref="C18:E18"/>
    <mergeCell ref="F18:J18"/>
    <mergeCell ref="K18:Z18"/>
    <mergeCell ref="AA18:AE18"/>
    <mergeCell ref="AF18:AJ18"/>
    <mergeCell ref="A17:B17"/>
    <mergeCell ref="C17:E17"/>
    <mergeCell ref="F17:J17"/>
    <mergeCell ref="K17:Z17"/>
    <mergeCell ref="AA17:AE17"/>
    <mergeCell ref="AF17:AJ17"/>
    <mergeCell ref="A20:B20"/>
    <mergeCell ref="C20:E20"/>
    <mergeCell ref="F20:J20"/>
    <mergeCell ref="K20:Z20"/>
    <mergeCell ref="AA20:AE20"/>
    <mergeCell ref="AF20:AJ20"/>
    <mergeCell ref="A19:B19"/>
    <mergeCell ref="C19:E19"/>
    <mergeCell ref="F19:J19"/>
    <mergeCell ref="K19:Z19"/>
    <mergeCell ref="AA19:AE19"/>
    <mergeCell ref="AF19:AJ19"/>
    <mergeCell ref="A22:B22"/>
    <mergeCell ref="C22:E22"/>
    <mergeCell ref="F22:J22"/>
    <mergeCell ref="K22:Z22"/>
    <mergeCell ref="AA22:AE22"/>
    <mergeCell ref="AF22:AJ22"/>
    <mergeCell ref="A21:B21"/>
    <mergeCell ref="C21:E21"/>
    <mergeCell ref="F21:J21"/>
    <mergeCell ref="K21:Z21"/>
    <mergeCell ref="AA21:AE21"/>
    <mergeCell ref="AF21:AJ21"/>
    <mergeCell ref="A24:B24"/>
    <mergeCell ref="C24:E24"/>
    <mergeCell ref="F24:J24"/>
    <mergeCell ref="K24:Z24"/>
    <mergeCell ref="AA24:AE24"/>
    <mergeCell ref="AF24:AJ24"/>
    <mergeCell ref="A23:B23"/>
    <mergeCell ref="C23:E23"/>
    <mergeCell ref="F23:J23"/>
    <mergeCell ref="K23:Z23"/>
    <mergeCell ref="AA23:AE23"/>
    <mergeCell ref="AF23:AJ23"/>
    <mergeCell ref="A26:B26"/>
    <mergeCell ref="C26:E26"/>
    <mergeCell ref="F26:J26"/>
    <mergeCell ref="K26:Z26"/>
    <mergeCell ref="AA26:AE26"/>
    <mergeCell ref="AF26:AJ26"/>
    <mergeCell ref="A25:B25"/>
    <mergeCell ref="C25:E25"/>
    <mergeCell ref="F25:J25"/>
    <mergeCell ref="K25:Z25"/>
    <mergeCell ref="AA25:AE25"/>
    <mergeCell ref="AF25:AJ25"/>
    <mergeCell ref="A28:B28"/>
    <mergeCell ref="C28:E28"/>
    <mergeCell ref="F28:J28"/>
    <mergeCell ref="K28:Z28"/>
    <mergeCell ref="AA28:AE28"/>
    <mergeCell ref="AF28:AJ28"/>
    <mergeCell ref="A27:B27"/>
    <mergeCell ref="C27:E27"/>
    <mergeCell ref="F27:J27"/>
    <mergeCell ref="K27:Z27"/>
    <mergeCell ref="AA27:AE27"/>
    <mergeCell ref="AF27:AJ27"/>
    <mergeCell ref="A30:B30"/>
    <mergeCell ref="C30:E30"/>
    <mergeCell ref="F30:J30"/>
    <mergeCell ref="K30:Z30"/>
    <mergeCell ref="AA30:AE30"/>
    <mergeCell ref="AF30:AJ30"/>
    <mergeCell ref="A29:B29"/>
    <mergeCell ref="C29:E29"/>
    <mergeCell ref="F29:J29"/>
    <mergeCell ref="K29:Z29"/>
    <mergeCell ref="AA29:AE29"/>
    <mergeCell ref="AF29:AJ29"/>
    <mergeCell ref="A32:B32"/>
    <mergeCell ref="C32:E32"/>
    <mergeCell ref="F32:J32"/>
    <mergeCell ref="K32:Z32"/>
    <mergeCell ref="AA32:AE32"/>
    <mergeCell ref="AF32:AJ32"/>
    <mergeCell ref="A31:B31"/>
    <mergeCell ref="C31:E31"/>
    <mergeCell ref="F31:J31"/>
    <mergeCell ref="K31:Z31"/>
    <mergeCell ref="AA31:AE31"/>
    <mergeCell ref="AF31:AJ31"/>
    <mergeCell ref="A34:B34"/>
    <mergeCell ref="C34:E34"/>
    <mergeCell ref="F34:J34"/>
    <mergeCell ref="K34:Z34"/>
    <mergeCell ref="AA34:AE34"/>
    <mergeCell ref="AF34:AJ34"/>
    <mergeCell ref="A33:B33"/>
    <mergeCell ref="C33:E33"/>
    <mergeCell ref="F33:J33"/>
    <mergeCell ref="K33:Z33"/>
    <mergeCell ref="AA33:AE33"/>
    <mergeCell ref="AF33:AJ33"/>
    <mergeCell ref="A36:B36"/>
    <mergeCell ref="C36:E36"/>
    <mergeCell ref="F36:J36"/>
    <mergeCell ref="K36:Z36"/>
    <mergeCell ref="AA36:AE36"/>
    <mergeCell ref="AF36:AJ36"/>
    <mergeCell ref="A35:B35"/>
    <mergeCell ref="C35:E35"/>
    <mergeCell ref="F35:J35"/>
    <mergeCell ref="K35:Z35"/>
    <mergeCell ref="AA35:AE35"/>
    <mergeCell ref="AF35:AJ35"/>
    <mergeCell ref="A38:B38"/>
    <mergeCell ref="C38:E38"/>
    <mergeCell ref="F38:J38"/>
    <mergeCell ref="K38:Z38"/>
    <mergeCell ref="AA38:AE38"/>
    <mergeCell ref="AF38:AJ38"/>
    <mergeCell ref="A37:B37"/>
    <mergeCell ref="C37:E37"/>
    <mergeCell ref="F37:J37"/>
    <mergeCell ref="K37:Z37"/>
    <mergeCell ref="AA37:AE37"/>
    <mergeCell ref="AF37:AJ37"/>
    <mergeCell ref="A40:B40"/>
    <mergeCell ref="C40:E40"/>
    <mergeCell ref="F40:J40"/>
    <mergeCell ref="K40:Z40"/>
    <mergeCell ref="AA40:AE40"/>
    <mergeCell ref="AF40:AJ40"/>
    <mergeCell ref="A39:B39"/>
    <mergeCell ref="C39:E39"/>
    <mergeCell ref="F39:J39"/>
    <mergeCell ref="K39:Z39"/>
    <mergeCell ref="AA39:AE39"/>
    <mergeCell ref="AF39:AJ39"/>
    <mergeCell ref="A42:B42"/>
    <mergeCell ref="C42:E42"/>
    <mergeCell ref="F42:J42"/>
    <mergeCell ref="K42:Z42"/>
    <mergeCell ref="AA42:AE42"/>
    <mergeCell ref="AF42:AJ42"/>
    <mergeCell ref="A41:B41"/>
    <mergeCell ref="C41:E41"/>
    <mergeCell ref="F41:J41"/>
    <mergeCell ref="K41:Z41"/>
    <mergeCell ref="AA41:AE41"/>
    <mergeCell ref="AF41:AJ41"/>
    <mergeCell ref="A44:B44"/>
    <mergeCell ref="C44:E44"/>
    <mergeCell ref="F44:J44"/>
    <mergeCell ref="K44:Z44"/>
    <mergeCell ref="AA44:AE44"/>
    <mergeCell ref="AF44:AJ44"/>
    <mergeCell ref="A43:B43"/>
    <mergeCell ref="C43:E43"/>
    <mergeCell ref="F43:J43"/>
    <mergeCell ref="K43:Z43"/>
    <mergeCell ref="AA43:AE43"/>
    <mergeCell ref="AF43:AJ43"/>
    <mergeCell ref="A46:B46"/>
    <mergeCell ref="C46:E46"/>
    <mergeCell ref="F46:J46"/>
    <mergeCell ref="K46:Z46"/>
    <mergeCell ref="AA46:AE46"/>
    <mergeCell ref="AF46:AJ46"/>
    <mergeCell ref="A45:B45"/>
    <mergeCell ref="C45:E45"/>
    <mergeCell ref="F45:J45"/>
    <mergeCell ref="K45:Z45"/>
    <mergeCell ref="AA45:AE45"/>
    <mergeCell ref="AF45:AJ45"/>
    <mergeCell ref="A48:B48"/>
    <mergeCell ref="C48:E48"/>
    <mergeCell ref="F48:J48"/>
    <mergeCell ref="K48:Z48"/>
    <mergeCell ref="AA48:AE48"/>
    <mergeCell ref="AF48:AJ48"/>
    <mergeCell ref="A47:B47"/>
    <mergeCell ref="C47:E47"/>
    <mergeCell ref="F47:J47"/>
    <mergeCell ref="K47:Z47"/>
    <mergeCell ref="AA47:AE47"/>
    <mergeCell ref="AF47:AJ47"/>
    <mergeCell ref="A50:B50"/>
    <mergeCell ref="C50:E50"/>
    <mergeCell ref="F50:J50"/>
    <mergeCell ref="K50:Z50"/>
    <mergeCell ref="AA50:AE50"/>
    <mergeCell ref="AF50:AJ50"/>
    <mergeCell ref="A49:B49"/>
    <mergeCell ref="C49:E49"/>
    <mergeCell ref="F49:J49"/>
    <mergeCell ref="K49:Z49"/>
    <mergeCell ref="AA49:AE49"/>
    <mergeCell ref="AF49:AJ49"/>
    <mergeCell ref="A52:B52"/>
    <mergeCell ref="C52:E52"/>
    <mergeCell ref="F52:J52"/>
    <mergeCell ref="K52:Z52"/>
    <mergeCell ref="AA52:AE52"/>
    <mergeCell ref="AF52:AJ52"/>
    <mergeCell ref="A51:B51"/>
    <mergeCell ref="C51:E51"/>
    <mergeCell ref="F51:J51"/>
    <mergeCell ref="K51:Z51"/>
    <mergeCell ref="AA51:AE51"/>
    <mergeCell ref="AF51:AJ51"/>
    <mergeCell ref="A54:B54"/>
    <mergeCell ref="C54:E54"/>
    <mergeCell ref="F54:J54"/>
    <mergeCell ref="K54:Z54"/>
    <mergeCell ref="AA54:AE54"/>
    <mergeCell ref="AF54:AJ54"/>
    <mergeCell ref="A53:B53"/>
    <mergeCell ref="C53:E53"/>
    <mergeCell ref="F53:J53"/>
    <mergeCell ref="K53:Z53"/>
    <mergeCell ref="AA53:AE53"/>
    <mergeCell ref="AF53:AJ53"/>
    <mergeCell ref="A56:B56"/>
    <mergeCell ref="C56:E56"/>
    <mergeCell ref="F56:J56"/>
    <mergeCell ref="K56:Z56"/>
    <mergeCell ref="AA56:AE56"/>
    <mergeCell ref="AF56:AJ56"/>
    <mergeCell ref="A55:B55"/>
    <mergeCell ref="C55:E55"/>
    <mergeCell ref="F55:J55"/>
    <mergeCell ref="K55:Z55"/>
    <mergeCell ref="AA55:AE55"/>
    <mergeCell ref="AF55:AJ55"/>
    <mergeCell ref="A58:B58"/>
    <mergeCell ref="C58:E58"/>
    <mergeCell ref="F58:J58"/>
    <mergeCell ref="K58:Z58"/>
    <mergeCell ref="AA58:AE58"/>
    <mergeCell ref="AF58:AJ58"/>
    <mergeCell ref="A57:B57"/>
    <mergeCell ref="C57:E57"/>
    <mergeCell ref="F57:J57"/>
    <mergeCell ref="K57:Z57"/>
    <mergeCell ref="AA57:AE57"/>
    <mergeCell ref="AF57:AJ57"/>
    <mergeCell ref="A60:B60"/>
    <mergeCell ref="C60:E60"/>
    <mergeCell ref="F60:J60"/>
    <mergeCell ref="K60:Z60"/>
    <mergeCell ref="AA60:AE60"/>
    <mergeCell ref="AF60:AJ60"/>
    <mergeCell ref="A59:B59"/>
    <mergeCell ref="C59:E59"/>
    <mergeCell ref="F59:J59"/>
    <mergeCell ref="K59:Z59"/>
    <mergeCell ref="AA59:AE59"/>
    <mergeCell ref="AF59:AJ59"/>
    <mergeCell ref="F65:I65"/>
    <mergeCell ref="A68:D68"/>
    <mergeCell ref="W68:Z68"/>
    <mergeCell ref="A74:D74"/>
    <mergeCell ref="A78:L78"/>
    <mergeCell ref="AA61:AE61"/>
    <mergeCell ref="AF61:AJ61"/>
    <mergeCell ref="AA62:AE62"/>
    <mergeCell ref="AF62:AJ62"/>
    <mergeCell ref="AA63:AE63"/>
    <mergeCell ref="AF63:AJ63"/>
  </mergeCells>
  <printOptions horizontalCentered="1"/>
  <pageMargins left="0.62992125984251968" right="0.43307086614173229" top="1.4173228346456694" bottom="0.51181102362204722" header="0.31496062992125984" footer="0.51181102362204722"/>
  <pageSetup scale="92" fitToHeight="4" orientation="portrait" r:id="rId1"/>
  <headerFooter>
    <oddHeader xml:space="preserve">&amp;C&amp;G
</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AJ84"/>
  <sheetViews>
    <sheetView topLeftCell="A49" zoomScaleNormal="100" workbookViewId="0">
      <selection activeCell="AO30" sqref="AO30"/>
    </sheetView>
  </sheetViews>
  <sheetFormatPr baseColWidth="10" defaultColWidth="11.42578125" defaultRowHeight="12.75" x14ac:dyDescent="0.2"/>
  <cols>
    <col min="1" max="1" width="3.28515625" style="41" customWidth="1"/>
    <col min="2" max="2" width="3" style="25" customWidth="1"/>
    <col min="3" max="3" width="3.28515625" style="25" customWidth="1"/>
    <col min="4" max="6" width="3" style="25" customWidth="1"/>
    <col min="7" max="7" width="3.7109375" style="25" customWidth="1"/>
    <col min="8" max="9" width="3.28515625" style="25" customWidth="1"/>
    <col min="10" max="10" width="2.7109375" style="25" customWidth="1"/>
    <col min="11" max="14" width="3" style="25" customWidth="1"/>
    <col min="15" max="15" width="3.42578125" style="25" customWidth="1"/>
    <col min="16" max="16" width="3" style="25" customWidth="1"/>
    <col min="17" max="17" width="3.42578125" style="25" customWidth="1"/>
    <col min="18" max="18" width="3.140625" style="25" customWidth="1"/>
    <col min="19" max="19" width="3.42578125" style="25" customWidth="1"/>
    <col min="20" max="20" width="3" style="25" customWidth="1"/>
    <col min="21" max="22" width="3.42578125" style="25" customWidth="1"/>
    <col min="23" max="31" width="3" style="25" customWidth="1"/>
    <col min="32" max="32" width="3.5703125" style="25" customWidth="1"/>
    <col min="33" max="36" width="3" style="25" customWidth="1"/>
    <col min="37" max="16384" width="11.42578125" style="2"/>
  </cols>
  <sheetData>
    <row r="1" spans="1:36" ht="31.5" customHeight="1" x14ac:dyDescent="0.2">
      <c r="A1" s="484"/>
    </row>
    <row r="2" spans="1:36" s="273" customFormat="1" x14ac:dyDescent="0.2">
      <c r="A2" s="271"/>
      <c r="B2" s="272"/>
      <c r="C2" s="272"/>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row>
    <row r="3" spans="1:36" ht="15.75" x14ac:dyDescent="0.2">
      <c r="A3" s="1080" t="s">
        <v>277</v>
      </c>
      <c r="B3" s="1080"/>
      <c r="C3" s="1080"/>
      <c r="D3" s="1080"/>
      <c r="E3" s="1080"/>
      <c r="F3" s="1080"/>
      <c r="G3" s="1080"/>
      <c r="H3" s="108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row>
    <row r="4" spans="1:36" ht="16.5" x14ac:dyDescent="0.2">
      <c r="A4" s="1111" t="s">
        <v>278</v>
      </c>
      <c r="B4" s="1111"/>
      <c r="C4" s="1111"/>
      <c r="D4" s="1111"/>
      <c r="E4" s="1111"/>
      <c r="F4" s="1111"/>
      <c r="G4" s="1111"/>
      <c r="H4" s="1111"/>
      <c r="I4" s="1111">
        <f>+Datos!$B$94</f>
        <v>12</v>
      </c>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row>
    <row r="5" spans="1:36" s="273" customFormat="1" x14ac:dyDescent="0.2">
      <c r="A5" s="274"/>
      <c r="B5" s="275"/>
      <c r="C5" s="276"/>
      <c r="D5" s="276"/>
      <c r="E5" s="276"/>
      <c r="F5" s="276"/>
      <c r="G5" s="276"/>
      <c r="H5" s="275"/>
      <c r="I5" s="274"/>
      <c r="J5" s="274"/>
      <c r="K5" s="274"/>
      <c r="L5" s="274"/>
      <c r="M5" s="274"/>
      <c r="N5" s="274"/>
      <c r="O5" s="274"/>
      <c r="P5" s="274"/>
      <c r="Q5" s="274"/>
      <c r="R5" s="274"/>
      <c r="S5" s="274"/>
      <c r="T5" s="274"/>
      <c r="U5" s="274"/>
      <c r="V5" s="274"/>
      <c r="W5" s="274"/>
      <c r="X5" s="274"/>
      <c r="Y5" s="274"/>
      <c r="Z5" s="274"/>
      <c r="AA5" s="274"/>
      <c r="AB5" s="274"/>
      <c r="AC5" s="274"/>
      <c r="AD5" s="274"/>
      <c r="AE5" s="274"/>
      <c r="AF5" s="274"/>
      <c r="AG5" s="274"/>
      <c r="AH5" s="274"/>
      <c r="AI5" s="274"/>
      <c r="AJ5" s="274"/>
    </row>
    <row r="6" spans="1:36" ht="16.5" x14ac:dyDescent="0.2">
      <c r="A6" s="1111" t="s">
        <v>279</v>
      </c>
      <c r="B6" s="1111"/>
      <c r="C6" s="1111"/>
      <c r="D6" s="1111"/>
      <c r="E6" s="1111"/>
      <c r="F6" s="1111"/>
      <c r="G6" s="1111"/>
      <c r="H6" s="1111"/>
      <c r="I6" s="1111" t="str">
        <f>+Datos!$B$101</f>
        <v>COMPRAVENTA</v>
      </c>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1111"/>
      <c r="AJ6" s="1111"/>
    </row>
    <row r="7" spans="1:36" s="273" customFormat="1" x14ac:dyDescent="0.2">
      <c r="A7" s="274"/>
      <c r="B7" s="275"/>
      <c r="C7" s="276"/>
      <c r="D7" s="276"/>
      <c r="E7" s="276"/>
      <c r="F7" s="276"/>
      <c r="G7" s="276"/>
      <c r="H7" s="275"/>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row>
    <row r="8" spans="1:36" ht="16.5" x14ac:dyDescent="0.2">
      <c r="A8" s="1111" t="s">
        <v>280</v>
      </c>
      <c r="B8" s="1111"/>
      <c r="C8" s="1111"/>
      <c r="D8" s="1111"/>
      <c r="E8" s="1111"/>
      <c r="F8" s="1111"/>
      <c r="G8" s="1111"/>
      <c r="H8" s="1111"/>
      <c r="I8" s="1111" t="str">
        <f>+Datos!$B$65</f>
        <v>VIVERO FLORECER S.A.S</v>
      </c>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111"/>
      <c r="AJ8" s="1111"/>
    </row>
    <row r="9" spans="1:36" ht="16.5" x14ac:dyDescent="0.2">
      <c r="A9" s="261" t="s">
        <v>211</v>
      </c>
      <c r="B9" s="258"/>
      <c r="C9" s="368"/>
      <c r="D9" s="368"/>
      <c r="E9" s="368"/>
      <c r="F9" s="368"/>
      <c r="G9" s="368"/>
      <c r="H9" s="258"/>
      <c r="I9" s="1117" t="str">
        <f>+Datos!$B$66</f>
        <v>900713950-7</v>
      </c>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1111"/>
      <c r="AJ9" s="1111"/>
    </row>
    <row r="10" spans="1:36" s="273" customFormat="1" x14ac:dyDescent="0.2">
      <c r="A10" s="274"/>
      <c r="B10" s="275"/>
      <c r="C10" s="276"/>
      <c r="D10" s="276"/>
      <c r="E10" s="276"/>
      <c r="F10" s="276"/>
      <c r="G10" s="276"/>
      <c r="H10" s="275"/>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row>
    <row r="11" spans="1:36" ht="53.25" customHeight="1" x14ac:dyDescent="0.2">
      <c r="A11" s="1116" t="s">
        <v>281</v>
      </c>
      <c r="B11" s="1116"/>
      <c r="C11" s="1116"/>
      <c r="D11" s="267"/>
      <c r="E11" s="370"/>
      <c r="F11" s="370"/>
      <c r="G11" s="370"/>
      <c r="H11" s="370"/>
      <c r="I11" s="1118" t="str">
        <f>+Datos!B19</f>
        <v xml:space="preserve">Adquisición de implementos e insumos para la huerta escolar y los jardines internos de la institucióno y lombrices para proyecto de Media Tècnica: Monitoreo Ambiental. </v>
      </c>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row>
    <row r="12" spans="1:36" s="273" customFormat="1" x14ac:dyDescent="0.2">
      <c r="A12" s="274"/>
      <c r="B12" s="275"/>
      <c r="C12" s="276"/>
      <c r="D12" s="276"/>
      <c r="E12" s="276"/>
      <c r="F12" s="276"/>
      <c r="G12" s="276"/>
      <c r="H12" s="275"/>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row>
    <row r="13" spans="1:36" ht="16.5" x14ac:dyDescent="0.2">
      <c r="A13" s="1111" t="s">
        <v>544</v>
      </c>
      <c r="B13" s="1111"/>
      <c r="C13" s="1111"/>
      <c r="D13" s="1111"/>
      <c r="E13" s="1111"/>
      <c r="F13" s="1111"/>
      <c r="G13" s="1111"/>
      <c r="H13" s="1111"/>
      <c r="I13" s="1089">
        <f>+Datos!$D$30</f>
        <v>604450</v>
      </c>
      <c r="J13" s="1089"/>
      <c r="K13" s="1089"/>
      <c r="L13" s="1089"/>
      <c r="M13" s="1089"/>
      <c r="N13" s="1089"/>
      <c r="O13" s="1089"/>
      <c r="P13" s="268"/>
      <c r="Q13" s="268"/>
      <c r="R13" s="268"/>
      <c r="S13" s="268"/>
      <c r="T13" s="268"/>
      <c r="U13" s="268"/>
      <c r="V13" s="268"/>
      <c r="W13" s="268"/>
      <c r="X13" s="268"/>
      <c r="Y13" s="268"/>
      <c r="Z13" s="268"/>
      <c r="AA13" s="268"/>
      <c r="AB13" s="268"/>
      <c r="AC13" s="268"/>
      <c r="AD13" s="268"/>
      <c r="AE13" s="268"/>
      <c r="AF13" s="268"/>
      <c r="AG13" s="268"/>
      <c r="AH13" s="268"/>
      <c r="AI13" s="268"/>
      <c r="AJ13" s="268"/>
    </row>
    <row r="14" spans="1:36" ht="16.5" x14ac:dyDescent="0.2">
      <c r="A14" s="369" t="s">
        <v>545</v>
      </c>
      <c r="B14" s="258"/>
      <c r="C14" s="368"/>
      <c r="D14" s="368"/>
      <c r="E14" s="368"/>
      <c r="F14" s="368"/>
      <c r="G14" s="368"/>
      <c r="H14" s="258"/>
      <c r="I14" s="369" t="str">
        <f>+Datos!$D$97</f>
        <v>UN MILLON  SEISCIENTOS MIL PESOS M.L.</v>
      </c>
      <c r="J14" s="369"/>
      <c r="K14" s="369"/>
      <c r="L14" s="369"/>
      <c r="M14" s="369"/>
      <c r="N14" s="369"/>
      <c r="O14" s="369"/>
      <c r="P14" s="369"/>
      <c r="Q14" s="369"/>
      <c r="R14" s="369"/>
      <c r="S14" s="369"/>
      <c r="T14" s="369"/>
      <c r="U14" s="369"/>
      <c r="V14" s="369"/>
      <c r="W14" s="369"/>
      <c r="X14" s="369"/>
      <c r="Y14" s="369"/>
      <c r="Z14" s="369"/>
      <c r="AA14" s="369"/>
      <c r="AB14" s="369"/>
      <c r="AC14" s="369"/>
      <c r="AD14" s="369"/>
      <c r="AE14" s="369"/>
      <c r="AF14" s="369"/>
      <c r="AG14" s="369"/>
      <c r="AH14" s="369"/>
      <c r="AI14" s="369"/>
      <c r="AJ14" s="369"/>
    </row>
    <row r="15" spans="1:36" s="273" customFormat="1" x14ac:dyDescent="0.2">
      <c r="A15" s="274"/>
      <c r="B15" s="275"/>
      <c r="C15" s="276"/>
      <c r="D15" s="276"/>
      <c r="E15" s="276"/>
      <c r="F15" s="276"/>
      <c r="G15" s="276"/>
      <c r="H15" s="275"/>
      <c r="I15" s="274"/>
      <c r="J15" s="274"/>
      <c r="K15" s="274"/>
      <c r="L15" s="274"/>
      <c r="M15" s="274"/>
      <c r="N15" s="274"/>
      <c r="O15" s="274"/>
      <c r="P15" s="274"/>
      <c r="Q15" s="274"/>
      <c r="R15" s="274"/>
      <c r="S15" s="274"/>
      <c r="T15" s="274"/>
      <c r="U15" s="274"/>
      <c r="V15" s="274"/>
      <c r="W15" s="274"/>
      <c r="X15" s="274"/>
      <c r="Y15" s="274"/>
      <c r="Z15" s="274"/>
      <c r="AA15" s="274"/>
      <c r="AB15" s="274"/>
      <c r="AC15" s="274"/>
      <c r="AD15" s="274"/>
      <c r="AE15" s="274"/>
      <c r="AF15" s="274"/>
      <c r="AG15" s="274"/>
      <c r="AH15" s="274"/>
      <c r="AI15" s="274"/>
      <c r="AJ15" s="274"/>
    </row>
    <row r="16" spans="1:36" ht="16.5" x14ac:dyDescent="0.2">
      <c r="A16" s="1111" t="s">
        <v>11</v>
      </c>
      <c r="B16" s="1111"/>
      <c r="C16" s="1111"/>
      <c r="D16" s="1111"/>
      <c r="E16" s="1111"/>
      <c r="F16" s="1111"/>
      <c r="G16" s="1111"/>
      <c r="H16" s="1111"/>
      <c r="I16" s="266" t="str">
        <f>+Datos!$B$18</f>
        <v>25 dìas</v>
      </c>
      <c r="J16" s="266"/>
      <c r="K16" s="266"/>
      <c r="L16" s="266"/>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row>
    <row r="17" spans="1:36" s="273" customFormat="1" x14ac:dyDescent="0.2">
      <c r="A17" s="274"/>
      <c r="B17" s="275"/>
      <c r="C17" s="276"/>
      <c r="D17" s="276"/>
      <c r="E17" s="276"/>
      <c r="F17" s="276"/>
      <c r="G17" s="276"/>
      <c r="H17" s="275"/>
      <c r="I17" s="274"/>
      <c r="J17" s="274"/>
      <c r="K17" s="274"/>
      <c r="L17" s="274"/>
      <c r="M17" s="274"/>
      <c r="N17" s="274"/>
      <c r="O17" s="274"/>
      <c r="P17" s="274"/>
      <c r="Q17" s="274"/>
      <c r="R17" s="274"/>
      <c r="S17" s="274"/>
      <c r="T17" s="274"/>
      <c r="U17" s="274"/>
      <c r="V17" s="274"/>
      <c r="W17" s="274"/>
      <c r="X17" s="274"/>
      <c r="Y17" s="274"/>
      <c r="Z17" s="274"/>
      <c r="AA17" s="274"/>
      <c r="AB17" s="274"/>
      <c r="AC17" s="274"/>
      <c r="AD17" s="274"/>
      <c r="AE17" s="274"/>
      <c r="AF17" s="274"/>
      <c r="AG17" s="274"/>
      <c r="AH17" s="274"/>
      <c r="AI17" s="274"/>
      <c r="AJ17" s="274"/>
    </row>
    <row r="18" spans="1:36" ht="16.5" x14ac:dyDescent="0.2">
      <c r="A18" s="1111" t="s">
        <v>283</v>
      </c>
      <c r="B18" s="1111"/>
      <c r="C18" s="1111"/>
      <c r="D18" s="1111"/>
      <c r="E18" s="1111"/>
      <c r="F18" s="1111"/>
      <c r="G18" s="1111"/>
      <c r="H18" s="1111"/>
      <c r="I18" s="1114" t="str">
        <f>+Datos!$B$43</f>
        <v>6 de agosto 2024</v>
      </c>
      <c r="J18" s="1114"/>
      <c r="K18" s="1114"/>
      <c r="L18" s="1114"/>
      <c r="M18" s="1114"/>
      <c r="N18" s="1114"/>
      <c r="O18" s="1114"/>
      <c r="P18" s="1114"/>
      <c r="Q18" s="1114"/>
      <c r="R18" s="1114"/>
      <c r="S18" s="1114"/>
      <c r="T18" s="369"/>
      <c r="U18" s="369"/>
      <c r="V18" s="369"/>
      <c r="W18" s="369"/>
      <c r="X18" s="369"/>
      <c r="Y18" s="369"/>
      <c r="Z18" s="369"/>
      <c r="AA18" s="369"/>
      <c r="AB18" s="369"/>
      <c r="AC18" s="369"/>
      <c r="AD18" s="369"/>
      <c r="AE18" s="369"/>
      <c r="AF18" s="369"/>
      <c r="AG18" s="369"/>
      <c r="AH18" s="369"/>
      <c r="AI18" s="369"/>
      <c r="AJ18" s="369"/>
    </row>
    <row r="19" spans="1:36" s="273" customFormat="1" x14ac:dyDescent="0.2">
      <c r="A19" s="274"/>
      <c r="B19" s="275"/>
      <c r="C19" s="276"/>
      <c r="D19" s="276"/>
      <c r="E19" s="276"/>
      <c r="F19" s="276"/>
      <c r="G19" s="276"/>
      <c r="H19" s="275"/>
      <c r="I19" s="274"/>
      <c r="J19" s="274"/>
      <c r="K19" s="274"/>
      <c r="L19" s="274"/>
      <c r="M19" s="274"/>
      <c r="N19" s="274"/>
      <c r="O19" s="274"/>
      <c r="P19" s="274"/>
      <c r="Q19" s="274"/>
      <c r="R19" s="274"/>
      <c r="S19" s="274"/>
      <c r="T19" s="274"/>
      <c r="U19" s="274"/>
      <c r="V19" s="274"/>
      <c r="W19" s="274"/>
      <c r="X19" s="274"/>
      <c r="Y19" s="274"/>
      <c r="Z19" s="274"/>
      <c r="AA19" s="274"/>
      <c r="AB19" s="274"/>
      <c r="AC19" s="274"/>
      <c r="AD19" s="274"/>
      <c r="AE19" s="274"/>
      <c r="AF19" s="274"/>
      <c r="AG19" s="274"/>
      <c r="AH19" s="274"/>
      <c r="AI19" s="274"/>
      <c r="AJ19" s="274"/>
    </row>
    <row r="20" spans="1:36" ht="16.5" x14ac:dyDescent="0.2">
      <c r="A20" s="1111" t="s">
        <v>284</v>
      </c>
      <c r="B20" s="1111"/>
      <c r="C20" s="1111"/>
      <c r="D20" s="1111"/>
      <c r="E20" s="1111"/>
      <c r="F20" s="1111"/>
      <c r="G20" s="1111"/>
      <c r="H20" s="1111"/>
      <c r="I20" s="1114" t="str">
        <f>+Datos!B44</f>
        <v>28 de agosto 2024</v>
      </c>
      <c r="J20" s="1114"/>
      <c r="K20" s="1114"/>
      <c r="L20" s="1114"/>
      <c r="M20" s="1114"/>
      <c r="N20" s="1114"/>
      <c r="O20" s="1114"/>
      <c r="P20" s="1114"/>
      <c r="Q20" s="1114"/>
      <c r="R20" s="1114"/>
      <c r="S20" s="369"/>
      <c r="T20" s="369"/>
      <c r="U20" s="369"/>
      <c r="V20" s="369"/>
      <c r="W20" s="369"/>
      <c r="X20" s="369"/>
      <c r="Y20" s="369"/>
      <c r="Z20" s="369"/>
      <c r="AA20" s="369"/>
      <c r="AB20" s="369"/>
      <c r="AC20" s="369"/>
      <c r="AD20" s="369"/>
      <c r="AE20" s="369"/>
      <c r="AF20" s="369"/>
      <c r="AG20" s="369"/>
      <c r="AH20" s="369"/>
      <c r="AI20" s="369"/>
      <c r="AJ20" s="369"/>
    </row>
    <row r="21" spans="1:36" s="273" customFormat="1" x14ac:dyDescent="0.2">
      <c r="A21" s="277"/>
      <c r="B21" s="276"/>
      <c r="C21" s="276"/>
      <c r="D21" s="276"/>
      <c r="E21" s="276"/>
      <c r="F21" s="276"/>
      <c r="G21" s="276"/>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row>
    <row r="22" spans="1:36" ht="16.5" x14ac:dyDescent="0.2">
      <c r="A22" s="1111" t="s">
        <v>285</v>
      </c>
      <c r="B22" s="1111"/>
      <c r="C22" s="1111"/>
      <c r="D22" s="1111"/>
      <c r="E22" s="1111"/>
      <c r="F22" s="1111"/>
      <c r="G22" s="1111"/>
      <c r="H22" s="1111"/>
      <c r="I22" s="1112" t="str">
        <f>+Datos!$B$104</f>
        <v>NO</v>
      </c>
      <c r="J22" s="1112"/>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row>
    <row r="23" spans="1:36" s="273" customFormat="1" x14ac:dyDescent="0.2">
      <c r="A23" s="274"/>
      <c r="B23" s="275"/>
      <c r="C23" s="276"/>
      <c r="D23" s="276"/>
      <c r="E23" s="276"/>
      <c r="F23" s="276"/>
      <c r="G23" s="276"/>
      <c r="H23" s="275"/>
      <c r="I23" s="278"/>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row>
    <row r="24" spans="1:36" ht="16.5" x14ac:dyDescent="0.2">
      <c r="A24" s="1111" t="s">
        <v>286</v>
      </c>
      <c r="B24" s="1111"/>
      <c r="C24" s="1111"/>
      <c r="D24" s="1111"/>
      <c r="E24" s="1111"/>
      <c r="F24" s="1111"/>
      <c r="G24" s="1111"/>
      <c r="H24" s="1111"/>
      <c r="I24" s="1112" t="s">
        <v>407</v>
      </c>
      <c r="J24" s="1112"/>
      <c r="K24" s="261"/>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row>
    <row r="25" spans="1:36" s="273" customFormat="1" x14ac:dyDescent="0.2">
      <c r="A25" s="274"/>
      <c r="B25" s="279"/>
      <c r="C25" s="276"/>
      <c r="D25" s="276"/>
      <c r="E25" s="276"/>
      <c r="F25" s="276"/>
      <c r="G25" s="276"/>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row>
    <row r="26" spans="1:36" x14ac:dyDescent="0.2">
      <c r="A26" s="1113" t="s">
        <v>579</v>
      </c>
      <c r="B26" s="1113"/>
      <c r="C26" s="1113"/>
      <c r="D26" s="1113"/>
      <c r="E26" s="1113"/>
      <c r="F26" s="1113"/>
      <c r="G26" s="1113"/>
      <c r="H26" s="1113"/>
      <c r="I26" s="1113"/>
      <c r="J26" s="1113"/>
      <c r="K26" s="1113"/>
      <c r="L26" s="1113"/>
      <c r="M26" s="1113"/>
      <c r="N26" s="1113"/>
      <c r="O26" s="1113"/>
      <c r="P26" s="1113"/>
      <c r="Q26" s="1113"/>
      <c r="R26" s="1113"/>
      <c r="S26" s="1113"/>
      <c r="T26" s="1113"/>
      <c r="U26" s="1113"/>
      <c r="V26" s="1113"/>
      <c r="W26" s="1113"/>
      <c r="X26" s="1113"/>
      <c r="Y26" s="1113"/>
      <c r="Z26" s="1113"/>
      <c r="AA26" s="1113"/>
      <c r="AB26" s="1113"/>
      <c r="AC26" s="1113"/>
      <c r="AD26" s="1113"/>
      <c r="AE26" s="1113"/>
      <c r="AF26" s="1113"/>
      <c r="AG26" s="1113"/>
      <c r="AH26" s="1113"/>
      <c r="AI26" s="1113"/>
      <c r="AJ26" s="1113"/>
    </row>
    <row r="27" spans="1:36" x14ac:dyDescent="0.2">
      <c r="A27" s="1113"/>
      <c r="B27" s="1113"/>
      <c r="C27" s="1113"/>
      <c r="D27" s="1113"/>
      <c r="E27" s="1113"/>
      <c r="F27" s="1113"/>
      <c r="G27" s="1113"/>
      <c r="H27" s="1113"/>
      <c r="I27" s="1113"/>
      <c r="J27" s="1113"/>
      <c r="K27" s="1113"/>
      <c r="L27" s="1113"/>
      <c r="M27" s="1113"/>
      <c r="N27" s="1113"/>
      <c r="O27" s="1113"/>
      <c r="P27" s="1113"/>
      <c r="Q27" s="1113"/>
      <c r="R27" s="1113"/>
      <c r="S27" s="1113"/>
      <c r="T27" s="1113"/>
      <c r="U27" s="1113"/>
      <c r="V27" s="1113"/>
      <c r="W27" s="1113"/>
      <c r="X27" s="1113"/>
      <c r="Y27" s="1113"/>
      <c r="Z27" s="1113"/>
      <c r="AA27" s="1113"/>
      <c r="AB27" s="1113"/>
      <c r="AC27" s="1113"/>
      <c r="AD27" s="1113"/>
      <c r="AE27" s="1113"/>
      <c r="AF27" s="1113"/>
      <c r="AG27" s="1113"/>
      <c r="AH27" s="1113"/>
      <c r="AI27" s="1113"/>
      <c r="AJ27" s="1113"/>
    </row>
    <row r="28" spans="1:36" x14ac:dyDescent="0.2">
      <c r="A28" s="1113"/>
      <c r="B28" s="1113"/>
      <c r="C28" s="1113"/>
      <c r="D28" s="1113"/>
      <c r="E28" s="1113"/>
      <c r="F28" s="1113"/>
      <c r="G28" s="1113"/>
      <c r="H28" s="1113"/>
      <c r="I28" s="1113"/>
      <c r="J28" s="1113"/>
      <c r="K28" s="1113"/>
      <c r="L28" s="1113"/>
      <c r="M28" s="1113"/>
      <c r="N28" s="1113"/>
      <c r="O28" s="1113"/>
      <c r="P28" s="1113"/>
      <c r="Q28" s="1113"/>
      <c r="R28" s="1113"/>
      <c r="S28" s="1113"/>
      <c r="T28" s="1113"/>
      <c r="U28" s="1113"/>
      <c r="V28" s="1113"/>
      <c r="W28" s="1113"/>
      <c r="X28" s="1113"/>
      <c r="Y28" s="1113"/>
      <c r="Z28" s="1113"/>
      <c r="AA28" s="1113"/>
      <c r="AB28" s="1113"/>
      <c r="AC28" s="1113"/>
      <c r="AD28" s="1113"/>
      <c r="AE28" s="1113"/>
      <c r="AF28" s="1113"/>
      <c r="AG28" s="1113"/>
      <c r="AH28" s="1113"/>
      <c r="AI28" s="1113"/>
      <c r="AJ28" s="1113"/>
    </row>
    <row r="29" spans="1:36" x14ac:dyDescent="0.2">
      <c r="A29" s="350"/>
      <c r="B29" s="350"/>
      <c r="C29" s="350"/>
      <c r="D29" s="350"/>
      <c r="E29" s="350"/>
      <c r="F29" s="350"/>
      <c r="G29" s="350"/>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row>
    <row r="30" spans="1:36" ht="16.5" x14ac:dyDescent="0.2">
      <c r="A30" s="1081" t="s">
        <v>288</v>
      </c>
      <c r="B30" s="1081"/>
      <c r="C30" s="1081"/>
      <c r="D30" s="1081"/>
      <c r="E30" s="1081"/>
      <c r="F30" s="1081"/>
      <c r="G30" s="1081"/>
      <c r="H30" s="1081"/>
      <c r="I30" s="1081"/>
      <c r="J30" s="1081"/>
      <c r="K30" s="1081"/>
      <c r="L30" s="1081"/>
      <c r="M30" s="1081"/>
      <c r="N30" s="1081"/>
      <c r="O30" s="1081"/>
      <c r="P30" s="1081"/>
      <c r="Q30" s="1081"/>
      <c r="R30" s="1081"/>
      <c r="S30" s="1081"/>
      <c r="T30" s="1081"/>
      <c r="U30" s="1081"/>
      <c r="V30" s="1081"/>
      <c r="W30" s="1081"/>
      <c r="X30" s="1081"/>
      <c r="Y30" s="1081"/>
      <c r="Z30" s="1081"/>
      <c r="AA30" s="1081"/>
      <c r="AB30" s="1081"/>
      <c r="AC30" s="1081"/>
      <c r="AD30" s="1081"/>
      <c r="AE30" s="1081"/>
      <c r="AF30" s="1081"/>
      <c r="AG30" s="1081"/>
      <c r="AH30" s="1081"/>
      <c r="AI30" s="1081"/>
      <c r="AJ30" s="1081"/>
    </row>
    <row r="31" spans="1:36" x14ac:dyDescent="0.2">
      <c r="A31" s="352"/>
      <c r="B31" s="349"/>
      <c r="C31" s="346"/>
      <c r="D31" s="346"/>
      <c r="E31" s="346"/>
      <c r="F31" s="346"/>
      <c r="G31" s="346"/>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row>
    <row r="32" spans="1:36" ht="12.75" customHeight="1" x14ac:dyDescent="0.2">
      <c r="A32" s="1110" t="s">
        <v>784</v>
      </c>
      <c r="B32" s="1110"/>
      <c r="C32" s="1110"/>
      <c r="D32" s="1110"/>
      <c r="E32" s="1110"/>
      <c r="F32" s="1110"/>
      <c r="G32" s="1110"/>
      <c r="H32" s="1110"/>
      <c r="I32" s="1110"/>
      <c r="J32" s="1110"/>
      <c r="K32" s="1110"/>
      <c r="L32" s="1110"/>
      <c r="M32" s="1110"/>
      <c r="N32" s="1110"/>
      <c r="O32" s="1110"/>
      <c r="P32" s="1110"/>
      <c r="Q32" s="1110"/>
      <c r="R32" s="1110"/>
      <c r="S32" s="1110"/>
      <c r="T32" s="1110"/>
      <c r="U32" s="1110"/>
      <c r="V32" s="1110"/>
      <c r="W32" s="1110"/>
      <c r="X32" s="1110"/>
      <c r="Y32" s="1110"/>
      <c r="Z32" s="1110"/>
      <c r="AA32" s="1110"/>
      <c r="AB32" s="1110"/>
      <c r="AC32" s="1110"/>
      <c r="AD32" s="1110"/>
      <c r="AE32" s="1110"/>
      <c r="AF32" s="1110"/>
      <c r="AG32" s="1110"/>
      <c r="AH32" s="1110"/>
      <c r="AI32" s="1110"/>
      <c r="AJ32" s="1110"/>
    </row>
    <row r="33" spans="1:36" ht="12.75" customHeight="1" x14ac:dyDescent="0.2">
      <c r="A33" s="1110"/>
      <c r="B33" s="1110"/>
      <c r="C33" s="1110"/>
      <c r="D33" s="1110"/>
      <c r="E33" s="1110"/>
      <c r="F33" s="1110"/>
      <c r="G33" s="1110"/>
      <c r="H33" s="1110"/>
      <c r="I33" s="1110"/>
      <c r="J33" s="1110"/>
      <c r="K33" s="1110"/>
      <c r="L33" s="1110"/>
      <c r="M33" s="1110"/>
      <c r="N33" s="1110"/>
      <c r="O33" s="1110"/>
      <c r="P33" s="1110"/>
      <c r="Q33" s="1110"/>
      <c r="R33" s="1110"/>
      <c r="S33" s="1110"/>
      <c r="T33" s="1110"/>
      <c r="U33" s="1110"/>
      <c r="V33" s="1110"/>
      <c r="W33" s="1110"/>
      <c r="X33" s="1110"/>
      <c r="Y33" s="1110"/>
      <c r="Z33" s="1110"/>
      <c r="AA33" s="1110"/>
      <c r="AB33" s="1110"/>
      <c r="AC33" s="1110"/>
      <c r="AD33" s="1110"/>
      <c r="AE33" s="1110"/>
      <c r="AF33" s="1110"/>
      <c r="AG33" s="1110"/>
      <c r="AH33" s="1110"/>
      <c r="AI33" s="1110"/>
      <c r="AJ33" s="1110"/>
    </row>
    <row r="34" spans="1:36" ht="12.75" customHeight="1" x14ac:dyDescent="0.2">
      <c r="A34" s="1110"/>
      <c r="B34" s="1110"/>
      <c r="C34" s="1110"/>
      <c r="D34" s="1110"/>
      <c r="E34" s="1110"/>
      <c r="F34" s="1110"/>
      <c r="G34" s="1110"/>
      <c r="H34" s="1110"/>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row>
    <row r="35" spans="1:36" ht="12.75" customHeight="1" x14ac:dyDescent="0.2">
      <c r="A35" s="1110"/>
      <c r="B35" s="1110"/>
      <c r="C35" s="1110"/>
      <c r="D35" s="1110"/>
      <c r="E35" s="1110"/>
      <c r="F35" s="1110"/>
      <c r="G35" s="1110"/>
      <c r="H35" s="1110"/>
      <c r="I35" s="1110"/>
      <c r="J35" s="1110"/>
      <c r="K35" s="1110"/>
      <c r="L35" s="1110"/>
      <c r="M35" s="1110"/>
      <c r="N35" s="1110"/>
      <c r="O35" s="1110"/>
      <c r="P35" s="1110"/>
      <c r="Q35" s="1110"/>
      <c r="R35" s="1110"/>
      <c r="S35" s="1110"/>
      <c r="T35" s="1110"/>
      <c r="U35" s="1110"/>
      <c r="V35" s="1110"/>
      <c r="W35" s="1110"/>
      <c r="X35" s="1110"/>
      <c r="Y35" s="1110"/>
      <c r="Z35" s="1110"/>
      <c r="AA35" s="1110"/>
      <c r="AB35" s="1110"/>
      <c r="AC35" s="1110"/>
      <c r="AD35" s="1110"/>
      <c r="AE35" s="1110"/>
      <c r="AF35" s="1110"/>
      <c r="AG35" s="1110"/>
      <c r="AH35" s="1110"/>
      <c r="AI35" s="1110"/>
      <c r="AJ35" s="1110"/>
    </row>
    <row r="36" spans="1:36" ht="17.25" customHeight="1" x14ac:dyDescent="0.2">
      <c r="A36" s="1110"/>
      <c r="B36" s="1110"/>
      <c r="C36" s="1110"/>
      <c r="D36" s="1110"/>
      <c r="E36" s="1110"/>
      <c r="F36" s="1110"/>
      <c r="G36" s="1110"/>
      <c r="H36" s="1110"/>
      <c r="I36" s="1110"/>
      <c r="J36" s="1110"/>
      <c r="K36" s="1110"/>
      <c r="L36" s="1110"/>
      <c r="M36" s="1110"/>
      <c r="N36" s="1110"/>
      <c r="O36" s="1110"/>
      <c r="P36" s="1110"/>
      <c r="Q36" s="1110"/>
      <c r="R36" s="1110"/>
      <c r="S36" s="1110"/>
      <c r="T36" s="1110"/>
      <c r="U36" s="1110"/>
      <c r="V36" s="1110"/>
      <c r="W36" s="1110"/>
      <c r="X36" s="1110"/>
      <c r="Y36" s="1110"/>
      <c r="Z36" s="1110"/>
      <c r="AA36" s="1110"/>
      <c r="AB36" s="1110"/>
      <c r="AC36" s="1110"/>
      <c r="AD36" s="1110"/>
      <c r="AE36" s="1110"/>
      <c r="AF36" s="1110"/>
      <c r="AG36" s="1110"/>
      <c r="AH36" s="1110"/>
      <c r="AI36" s="1110"/>
      <c r="AJ36" s="1110"/>
    </row>
    <row r="37" spans="1:36" x14ac:dyDescent="0.2">
      <c r="A37" s="346"/>
      <c r="B37" s="349"/>
      <c r="C37" s="346"/>
      <c r="D37" s="346"/>
      <c r="E37" s="346"/>
      <c r="F37" s="346"/>
      <c r="G37" s="346"/>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row>
    <row r="38" spans="1:36" ht="13.5" x14ac:dyDescent="0.2">
      <c r="A38" s="270" t="str">
        <f>CONCATENATE("b. Por decisión bilateral se decide dar por terminado el contrato N° ",Datos!B94)</f>
        <v>b. Por decisión bilateral se decide dar por terminado el contrato N° 12</v>
      </c>
      <c r="B38" s="51"/>
      <c r="C38" s="51"/>
      <c r="D38" s="51"/>
      <c r="E38" s="51"/>
      <c r="F38" s="51"/>
      <c r="G38" s="51"/>
      <c r="H38" s="51"/>
      <c r="I38" s="51"/>
      <c r="J38" s="51"/>
      <c r="K38" s="51"/>
      <c r="L38" s="51"/>
      <c r="M38" s="51"/>
      <c r="N38" s="51"/>
      <c r="O38" s="51"/>
      <c r="P38" s="51"/>
      <c r="Q38" s="51"/>
      <c r="R38" s="51"/>
      <c r="S38" s="50"/>
      <c r="T38" s="50"/>
      <c r="U38" s="50"/>
      <c r="V38" s="50"/>
      <c r="W38" s="51"/>
      <c r="X38" s="50"/>
      <c r="Y38" s="50"/>
      <c r="Z38" s="50"/>
      <c r="AA38" s="51"/>
      <c r="AB38" s="51"/>
      <c r="AC38" s="51"/>
      <c r="AD38" s="51"/>
      <c r="AE38" s="51"/>
      <c r="AF38" s="51"/>
      <c r="AG38" s="51"/>
      <c r="AH38" s="51"/>
      <c r="AI38" s="51"/>
      <c r="AJ38" s="51"/>
    </row>
    <row r="39" spans="1:36" x14ac:dyDescent="0.2">
      <c r="A39" s="346"/>
      <c r="B39" s="349"/>
      <c r="C39" s="346"/>
      <c r="D39" s="346"/>
      <c r="E39" s="346"/>
      <c r="F39" s="346"/>
      <c r="G39" s="346"/>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row>
    <row r="40" spans="1:36" ht="13.5" x14ac:dyDescent="0.2">
      <c r="A40" s="270" t="str">
        <f>CONCATENATE("c. A continuación se relaciona cuadro de ejecución presupuestal del contrato N° ",$I$4," discriminando los pagos, así: ")</f>
        <v xml:space="preserve">c. A continuación se relaciona cuadro de ejecución presupuestal del contrato N° 12 discriminando los pagos, así: </v>
      </c>
      <c r="B40" s="270"/>
      <c r="C40" s="270"/>
      <c r="D40" s="270"/>
      <c r="E40" s="270"/>
      <c r="F40" s="270"/>
      <c r="G40" s="270"/>
      <c r="H40" s="270"/>
      <c r="I40" s="270"/>
      <c r="J40" s="270"/>
      <c r="K40" s="270"/>
      <c r="L40" s="270"/>
      <c r="M40" s="270"/>
      <c r="N40" s="270"/>
      <c r="O40" s="270"/>
      <c r="P40" s="270"/>
      <c r="Q40" s="270"/>
      <c r="R40" s="270"/>
      <c r="S40" s="270"/>
      <c r="T40" s="270"/>
      <c r="U40" s="270"/>
      <c r="V40" s="270"/>
      <c r="W40" s="50"/>
      <c r="X40" s="50"/>
      <c r="Y40" s="50"/>
      <c r="Z40" s="50"/>
      <c r="AA40" s="51"/>
      <c r="AB40" s="51"/>
      <c r="AC40" s="51"/>
      <c r="AD40" s="51"/>
      <c r="AE40" s="51"/>
      <c r="AF40" s="51"/>
      <c r="AG40" s="51"/>
      <c r="AH40" s="51"/>
      <c r="AI40" s="51"/>
      <c r="AJ40" s="51"/>
    </row>
    <row r="41" spans="1:36" x14ac:dyDescent="0.2">
      <c r="A41" s="346"/>
      <c r="B41" s="346"/>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51"/>
      <c r="AC41" s="51"/>
      <c r="AD41" s="51"/>
      <c r="AE41" s="51"/>
      <c r="AF41" s="51"/>
      <c r="AG41" s="51"/>
      <c r="AH41" s="51"/>
      <c r="AI41" s="51"/>
      <c r="AJ41" s="51"/>
    </row>
    <row r="42" spans="1:36" ht="16.5" x14ac:dyDescent="0.2">
      <c r="A42" s="1104" t="s">
        <v>301</v>
      </c>
      <c r="B42" s="1105"/>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5"/>
      <c r="AA42" s="1105"/>
      <c r="AB42" s="1106"/>
      <c r="AC42" s="1107">
        <f>+Datos!B106</f>
        <v>1600000</v>
      </c>
      <c r="AD42" s="1108"/>
      <c r="AE42" s="1108"/>
      <c r="AF42" s="1108"/>
      <c r="AG42" s="1109"/>
      <c r="AH42" s="51"/>
      <c r="AI42" s="51"/>
      <c r="AJ42" s="51"/>
    </row>
    <row r="43" spans="1:36" ht="16.5" x14ac:dyDescent="0.2">
      <c r="A43" s="1104" t="s">
        <v>302</v>
      </c>
      <c r="B43" s="1105"/>
      <c r="C43" s="1105"/>
      <c r="D43" s="1105"/>
      <c r="E43" s="1105"/>
      <c r="F43" s="1105"/>
      <c r="G43" s="1105"/>
      <c r="H43" s="1105"/>
      <c r="I43" s="1105"/>
      <c r="J43" s="1105"/>
      <c r="K43" s="1105"/>
      <c r="L43" s="1105"/>
      <c r="M43" s="1105"/>
      <c r="N43" s="1105"/>
      <c r="O43" s="1105"/>
      <c r="P43" s="1105"/>
      <c r="Q43" s="1105"/>
      <c r="R43" s="1105"/>
      <c r="S43" s="1105"/>
      <c r="T43" s="1105"/>
      <c r="U43" s="1105"/>
      <c r="V43" s="1105"/>
      <c r="W43" s="1105"/>
      <c r="X43" s="1105"/>
      <c r="Y43" s="1105"/>
      <c r="Z43" s="1105"/>
      <c r="AA43" s="1105"/>
      <c r="AB43" s="1106"/>
      <c r="AC43" s="1107">
        <f>+Datos!B107</f>
        <v>1600000</v>
      </c>
      <c r="AD43" s="1108"/>
      <c r="AE43" s="1108"/>
      <c r="AF43" s="1108"/>
      <c r="AG43" s="1109"/>
      <c r="AH43" s="51"/>
      <c r="AI43" s="51"/>
      <c r="AJ43" s="51"/>
    </row>
    <row r="44" spans="1:36" ht="16.5" x14ac:dyDescent="0.2">
      <c r="A44" s="1104" t="s">
        <v>303</v>
      </c>
      <c r="B44" s="1105"/>
      <c r="C44" s="1105"/>
      <c r="D44" s="1105"/>
      <c r="E44" s="1105"/>
      <c r="F44" s="1105"/>
      <c r="G44" s="1105"/>
      <c r="H44" s="1105"/>
      <c r="I44" s="1105"/>
      <c r="J44" s="1105"/>
      <c r="K44" s="1105"/>
      <c r="L44" s="1105"/>
      <c r="M44" s="1105"/>
      <c r="N44" s="1105"/>
      <c r="O44" s="1105"/>
      <c r="P44" s="1105"/>
      <c r="Q44" s="1105"/>
      <c r="R44" s="1105"/>
      <c r="S44" s="1105"/>
      <c r="T44" s="1105"/>
      <c r="U44" s="1105"/>
      <c r="V44" s="1105"/>
      <c r="W44" s="1105"/>
      <c r="X44" s="1105"/>
      <c r="Y44" s="1105"/>
      <c r="Z44" s="1105"/>
      <c r="AA44" s="1105"/>
      <c r="AB44" s="1106"/>
      <c r="AC44" s="1107">
        <f>+Datos!B108</f>
        <v>1600000</v>
      </c>
      <c r="AD44" s="1108"/>
      <c r="AE44" s="1108"/>
      <c r="AF44" s="1108"/>
      <c r="AG44" s="1109"/>
      <c r="AH44" s="51"/>
      <c r="AI44" s="51"/>
      <c r="AJ44" s="51"/>
    </row>
    <row r="45" spans="1:36" ht="16.5" x14ac:dyDescent="0.2">
      <c r="A45" s="1104" t="s">
        <v>304</v>
      </c>
      <c r="B45" s="1105"/>
      <c r="C45" s="1105"/>
      <c r="D45" s="1105"/>
      <c r="E45" s="1105"/>
      <c r="F45" s="1105"/>
      <c r="G45" s="1105"/>
      <c r="H45" s="1105"/>
      <c r="I45" s="1105"/>
      <c r="J45" s="1105"/>
      <c r="K45" s="1105"/>
      <c r="L45" s="1105"/>
      <c r="M45" s="1105"/>
      <c r="N45" s="1105"/>
      <c r="O45" s="1105"/>
      <c r="P45" s="1105"/>
      <c r="Q45" s="1105"/>
      <c r="R45" s="1105"/>
      <c r="S45" s="1105"/>
      <c r="T45" s="1105"/>
      <c r="U45" s="1105"/>
      <c r="V45" s="1105"/>
      <c r="W45" s="1105"/>
      <c r="X45" s="1105"/>
      <c r="Y45" s="1105"/>
      <c r="Z45" s="1105"/>
      <c r="AA45" s="1105"/>
      <c r="AB45" s="1106"/>
      <c r="AC45" s="1107">
        <f>+Datos!B109</f>
        <v>0</v>
      </c>
      <c r="AD45" s="1108"/>
      <c r="AE45" s="1108"/>
      <c r="AF45" s="1108"/>
      <c r="AG45" s="1109"/>
      <c r="AH45" s="51"/>
      <c r="AI45" s="51"/>
      <c r="AJ45" s="51"/>
    </row>
    <row r="46" spans="1:36" ht="16.5" x14ac:dyDescent="0.2">
      <c r="A46" s="1104" t="s">
        <v>305</v>
      </c>
      <c r="B46" s="1105"/>
      <c r="C46" s="1105"/>
      <c r="D46" s="1105"/>
      <c r="E46" s="1105"/>
      <c r="F46" s="1105"/>
      <c r="G46" s="1105"/>
      <c r="H46" s="1105"/>
      <c r="I46" s="1105"/>
      <c r="J46" s="1105"/>
      <c r="K46" s="1105"/>
      <c r="L46" s="1105"/>
      <c r="M46" s="1105"/>
      <c r="N46" s="1105"/>
      <c r="O46" s="1105"/>
      <c r="P46" s="1105"/>
      <c r="Q46" s="1105"/>
      <c r="R46" s="1105"/>
      <c r="S46" s="1105"/>
      <c r="T46" s="1105"/>
      <c r="U46" s="1105"/>
      <c r="V46" s="1105"/>
      <c r="W46" s="1105"/>
      <c r="X46" s="1105"/>
      <c r="Y46" s="1105"/>
      <c r="Z46" s="1105"/>
      <c r="AA46" s="1105"/>
      <c r="AB46" s="1105"/>
      <c r="AC46" s="1105"/>
      <c r="AD46" s="1105"/>
      <c r="AE46" s="1105"/>
      <c r="AF46" s="1105"/>
      <c r="AG46" s="1106"/>
      <c r="AH46" s="60"/>
      <c r="AI46" s="60"/>
      <c r="AJ46" s="60"/>
    </row>
    <row r="47" spans="1:36" x14ac:dyDescent="0.2">
      <c r="A47" s="1102" t="s">
        <v>306</v>
      </c>
      <c r="B47" s="1102"/>
      <c r="C47" s="1102"/>
      <c r="D47" s="1102"/>
      <c r="E47" s="1102"/>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c r="AB47" s="1102"/>
      <c r="AC47" s="1102"/>
      <c r="AD47" s="1102"/>
      <c r="AE47" s="1102"/>
      <c r="AF47" s="1102"/>
      <c r="AG47" s="1102"/>
      <c r="AH47" s="1102"/>
      <c r="AI47" s="1102"/>
      <c r="AJ47" s="1102"/>
    </row>
    <row r="48" spans="1:36" ht="16.5" customHeight="1" x14ac:dyDescent="0.2">
      <c r="A48" s="1102"/>
      <c r="B48" s="1102"/>
      <c r="C48" s="1102"/>
      <c r="D48" s="1102"/>
      <c r="E48" s="1102"/>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c r="AB48" s="1102"/>
      <c r="AC48" s="1102"/>
      <c r="AD48" s="1102"/>
      <c r="AE48" s="1102"/>
      <c r="AF48" s="1102"/>
      <c r="AG48" s="1102"/>
      <c r="AH48" s="1102"/>
      <c r="AI48" s="1102"/>
      <c r="AJ48" s="1102"/>
    </row>
    <row r="49" spans="1:36" x14ac:dyDescent="0.2">
      <c r="A49" s="346"/>
      <c r="B49" s="349"/>
      <c r="C49" s="346"/>
      <c r="D49" s="346"/>
      <c r="E49" s="346"/>
      <c r="F49" s="346"/>
      <c r="G49" s="346"/>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row>
    <row r="50" spans="1:36" x14ac:dyDescent="0.2">
      <c r="A50" s="1102" t="str">
        <f>CONCATENATE("d.  El objeto del contrato No. ",$I$4," se ha cumplido a cabalidad y se ha obtenido el fin buscado, se prestó por parte del "," Contratista los servicios objetos del contrato, los cuales se recibieron a satisfacción por parte de la supervisión del Contrato.")</f>
        <v>d.  El objeto del contrato No. 12 se ha cumplido a cabalidad y se ha obtenido el fin buscado, se prestó por parte del  Contratista los servicios objetos del contrato, los cuales se recibieron a satisfacción por parte de la supervisión del Contrato.</v>
      </c>
      <c r="B50" s="1102"/>
      <c r="C50" s="1102"/>
      <c r="D50" s="1102"/>
      <c r="E50" s="1102"/>
      <c r="F50" s="1102"/>
      <c r="G50" s="1102"/>
      <c r="H50" s="1102"/>
      <c r="I50" s="1102"/>
      <c r="J50" s="1102"/>
      <c r="K50" s="1102"/>
      <c r="L50" s="1102"/>
      <c r="M50" s="1102"/>
      <c r="N50" s="1102"/>
      <c r="O50" s="1102"/>
      <c r="P50" s="1102"/>
      <c r="Q50" s="1102"/>
      <c r="R50" s="1102"/>
      <c r="S50" s="1102"/>
      <c r="T50" s="1102"/>
      <c r="U50" s="1102"/>
      <c r="V50" s="1102"/>
      <c r="W50" s="1102"/>
      <c r="X50" s="1102"/>
      <c r="Y50" s="1102"/>
      <c r="Z50" s="1102"/>
      <c r="AA50" s="1102"/>
      <c r="AB50" s="1102"/>
      <c r="AC50" s="1102"/>
      <c r="AD50" s="1102"/>
      <c r="AE50" s="1102"/>
      <c r="AF50" s="1102"/>
      <c r="AG50" s="1102"/>
      <c r="AH50" s="1102"/>
      <c r="AI50" s="1102"/>
      <c r="AJ50" s="1102"/>
    </row>
    <row r="51" spans="1:36" ht="16.5" customHeight="1" x14ac:dyDescent="0.2">
      <c r="A51" s="1102"/>
      <c r="B51" s="1102"/>
      <c r="C51" s="1102"/>
      <c r="D51" s="1102"/>
      <c r="E51" s="1102"/>
      <c r="F51" s="1102"/>
      <c r="G51" s="1102"/>
      <c r="H51" s="1102"/>
      <c r="I51" s="1102"/>
      <c r="J51" s="1102"/>
      <c r="K51" s="1102"/>
      <c r="L51" s="1102"/>
      <c r="M51" s="1102"/>
      <c r="N51" s="1102"/>
      <c r="O51" s="1102"/>
      <c r="P51" s="1102"/>
      <c r="Q51" s="1102"/>
      <c r="R51" s="1102"/>
      <c r="S51" s="1102"/>
      <c r="T51" s="1102"/>
      <c r="U51" s="1102"/>
      <c r="V51" s="1102"/>
      <c r="W51" s="1102"/>
      <c r="X51" s="1102"/>
      <c r="Y51" s="1102"/>
      <c r="Z51" s="1102"/>
      <c r="AA51" s="1102"/>
      <c r="AB51" s="1102"/>
      <c r="AC51" s="1102"/>
      <c r="AD51" s="1102"/>
      <c r="AE51" s="1102"/>
      <c r="AF51" s="1102"/>
      <c r="AG51" s="1102"/>
      <c r="AH51" s="1102"/>
      <c r="AI51" s="1102"/>
      <c r="AJ51" s="1102"/>
    </row>
    <row r="52" spans="1:36" x14ac:dyDescent="0.2">
      <c r="A52" s="346"/>
      <c r="B52" s="349"/>
      <c r="C52" s="346"/>
      <c r="D52" s="346"/>
      <c r="E52" s="346"/>
      <c r="F52" s="346"/>
      <c r="G52" s="346"/>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row>
    <row r="53" spans="1:36" ht="12.75" customHeight="1" x14ac:dyDescent="0.2">
      <c r="A53" s="1102" t="s">
        <v>580</v>
      </c>
      <c r="B53" s="1102"/>
      <c r="C53" s="1102"/>
      <c r="D53" s="1102"/>
      <c r="E53" s="1102"/>
      <c r="F53" s="1102"/>
      <c r="G53" s="1102"/>
      <c r="H53" s="1102"/>
      <c r="I53" s="1102"/>
      <c r="J53" s="1102"/>
      <c r="K53" s="1102"/>
      <c r="L53" s="1102"/>
      <c r="M53" s="1102"/>
      <c r="N53" s="1102"/>
      <c r="O53" s="1102"/>
      <c r="P53" s="1102"/>
      <c r="Q53" s="1102"/>
      <c r="R53" s="1102"/>
      <c r="S53" s="1102"/>
      <c r="T53" s="1102"/>
      <c r="U53" s="1102"/>
      <c r="V53" s="1102"/>
      <c r="W53" s="1102"/>
      <c r="X53" s="1102"/>
      <c r="Y53" s="1102"/>
      <c r="Z53" s="1102"/>
      <c r="AA53" s="1102"/>
      <c r="AB53" s="1102"/>
      <c r="AC53" s="1102"/>
      <c r="AD53" s="1102"/>
      <c r="AE53" s="1102"/>
      <c r="AF53" s="1102"/>
      <c r="AG53" s="1102"/>
      <c r="AH53" s="1102"/>
      <c r="AI53" s="1102"/>
      <c r="AJ53" s="1102"/>
    </row>
    <row r="54" spans="1:36" ht="12.75" customHeight="1" x14ac:dyDescent="0.2">
      <c r="A54" s="1102"/>
      <c r="B54" s="1102"/>
      <c r="C54" s="1102"/>
      <c r="D54" s="1102"/>
      <c r="E54" s="1102"/>
      <c r="F54" s="1102"/>
      <c r="G54" s="1102"/>
      <c r="H54" s="1102"/>
      <c r="I54" s="1102"/>
      <c r="J54" s="1102"/>
      <c r="K54" s="1102"/>
      <c r="L54" s="1102"/>
      <c r="M54" s="1102"/>
      <c r="N54" s="1102"/>
      <c r="O54" s="1102"/>
      <c r="P54" s="1102"/>
      <c r="Q54" s="1102"/>
      <c r="R54" s="1102"/>
      <c r="S54" s="1102"/>
      <c r="T54" s="1102"/>
      <c r="U54" s="1102"/>
      <c r="V54" s="1102"/>
      <c r="W54" s="1102"/>
      <c r="X54" s="1102"/>
      <c r="Y54" s="1102"/>
      <c r="Z54" s="1102"/>
      <c r="AA54" s="1102"/>
      <c r="AB54" s="1102"/>
      <c r="AC54" s="1102"/>
      <c r="AD54" s="1102"/>
      <c r="AE54" s="1102"/>
      <c r="AF54" s="1102"/>
      <c r="AG54" s="1102"/>
      <c r="AH54" s="1102"/>
      <c r="AI54" s="1102"/>
      <c r="AJ54" s="1102"/>
    </row>
    <row r="55" spans="1:36" ht="12.75" customHeight="1" x14ac:dyDescent="0.2">
      <c r="A55" s="1102"/>
      <c r="B55" s="1102"/>
      <c r="C55" s="1102"/>
      <c r="D55" s="1102"/>
      <c r="E55" s="1102"/>
      <c r="F55" s="1102"/>
      <c r="G55" s="1102"/>
      <c r="H55" s="1102"/>
      <c r="I55" s="1102"/>
      <c r="J55" s="1102"/>
      <c r="K55" s="1102"/>
      <c r="L55" s="1102"/>
      <c r="M55" s="1102"/>
      <c r="N55" s="1102"/>
      <c r="O55" s="1102"/>
      <c r="P55" s="1102"/>
      <c r="Q55" s="1102"/>
      <c r="R55" s="1102"/>
      <c r="S55" s="1102"/>
      <c r="T55" s="1102"/>
      <c r="U55" s="1102"/>
      <c r="V55" s="1102"/>
      <c r="W55" s="1102"/>
      <c r="X55" s="1102"/>
      <c r="Y55" s="1102"/>
      <c r="Z55" s="1102"/>
      <c r="AA55" s="1102"/>
      <c r="AB55" s="1102"/>
      <c r="AC55" s="1102"/>
      <c r="AD55" s="1102"/>
      <c r="AE55" s="1102"/>
      <c r="AF55" s="1102"/>
      <c r="AG55" s="1102"/>
      <c r="AH55" s="1102"/>
      <c r="AI55" s="1102"/>
      <c r="AJ55" s="1102"/>
    </row>
    <row r="56" spans="1:36" ht="6.75" customHeight="1" x14ac:dyDescent="0.2">
      <c r="A56" s="1102"/>
      <c r="B56" s="1102"/>
      <c r="C56" s="1102"/>
      <c r="D56" s="1102"/>
      <c r="E56" s="1102"/>
      <c r="F56" s="1102"/>
      <c r="G56" s="1102"/>
      <c r="H56" s="1102"/>
      <c r="I56" s="1102"/>
      <c r="J56" s="1102"/>
      <c r="K56" s="1102"/>
      <c r="L56" s="1102"/>
      <c r="M56" s="1102"/>
      <c r="N56" s="1102"/>
      <c r="O56" s="1102"/>
      <c r="P56" s="1102"/>
      <c r="Q56" s="1102"/>
      <c r="R56" s="1102"/>
      <c r="S56" s="1102"/>
      <c r="T56" s="1102"/>
      <c r="U56" s="1102"/>
      <c r="V56" s="1102"/>
      <c r="W56" s="1102"/>
      <c r="X56" s="1102"/>
      <c r="Y56" s="1102"/>
      <c r="Z56" s="1102"/>
      <c r="AA56" s="1102"/>
      <c r="AB56" s="1102"/>
      <c r="AC56" s="1102"/>
      <c r="AD56" s="1102"/>
      <c r="AE56" s="1102"/>
      <c r="AF56" s="1102"/>
      <c r="AG56" s="1102"/>
      <c r="AH56" s="1102"/>
      <c r="AI56" s="1102"/>
      <c r="AJ56" s="1102"/>
    </row>
    <row r="57" spans="1:36" x14ac:dyDescent="0.2">
      <c r="A57" s="346"/>
      <c r="B57" s="349"/>
      <c r="C57" s="346"/>
      <c r="D57" s="346"/>
      <c r="E57" s="346"/>
      <c r="F57" s="346"/>
      <c r="G57" s="346"/>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row>
    <row r="58" spans="1:36" ht="13.5" x14ac:dyDescent="0.2">
      <c r="A58" s="1101" t="s">
        <v>581</v>
      </c>
      <c r="B58" s="731"/>
      <c r="C58" s="731"/>
      <c r="D58" s="731"/>
      <c r="E58" s="731"/>
      <c r="F58" s="731"/>
      <c r="G58" s="731"/>
      <c r="H58" s="731"/>
      <c r="I58" s="731"/>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row>
    <row r="59" spans="1:36" x14ac:dyDescent="0.2">
      <c r="A59" s="352"/>
      <c r="B59" s="349"/>
      <c r="C59" s="346"/>
      <c r="D59" s="346"/>
      <c r="E59" s="346"/>
      <c r="F59" s="346"/>
      <c r="G59" s="346"/>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row>
    <row r="60" spans="1:36" ht="16.5" x14ac:dyDescent="0.2">
      <c r="A60" s="1081" t="s">
        <v>312</v>
      </c>
      <c r="B60" s="1081"/>
      <c r="C60" s="1081"/>
      <c r="D60" s="1081"/>
      <c r="E60" s="1081"/>
      <c r="F60" s="1081"/>
      <c r="G60" s="1081"/>
      <c r="H60" s="1081"/>
      <c r="I60" s="1081"/>
      <c r="J60" s="1081"/>
      <c r="K60" s="1081"/>
      <c r="L60" s="1081"/>
      <c r="M60" s="1081"/>
      <c r="N60" s="1081"/>
      <c r="O60" s="1081"/>
      <c r="P60" s="1081"/>
      <c r="Q60" s="1081"/>
      <c r="R60" s="1081"/>
      <c r="S60" s="1081"/>
      <c r="T60" s="1081"/>
      <c r="U60" s="1081"/>
      <c r="V60" s="1081"/>
      <c r="W60" s="1081"/>
      <c r="X60" s="1081"/>
      <c r="Y60" s="1081"/>
      <c r="Z60" s="1081"/>
      <c r="AA60" s="1081"/>
      <c r="AB60" s="1081"/>
      <c r="AC60" s="1081"/>
      <c r="AD60" s="1081"/>
      <c r="AE60" s="1081"/>
      <c r="AF60" s="1081"/>
      <c r="AG60" s="1081"/>
      <c r="AH60" s="1081"/>
      <c r="AI60" s="1081"/>
      <c r="AJ60" s="1081"/>
    </row>
    <row r="61" spans="1:36" x14ac:dyDescent="0.2">
      <c r="A61" s="346"/>
      <c r="B61" s="349"/>
      <c r="C61" s="346"/>
      <c r="D61" s="149"/>
      <c r="E61" s="149"/>
      <c r="F61" s="149"/>
      <c r="G61" s="149"/>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51"/>
    </row>
    <row r="62" spans="1:36" ht="16.5" x14ac:dyDescent="0.2">
      <c r="A62" s="261" t="s">
        <v>582</v>
      </c>
      <c r="B62" s="261"/>
      <c r="C62" s="261"/>
      <c r="D62" s="261"/>
      <c r="E62" s="261"/>
      <c r="F62" s="261"/>
      <c r="G62" s="261"/>
      <c r="H62" s="261"/>
      <c r="I62" s="261"/>
      <c r="J62" s="261"/>
      <c r="K62" s="261"/>
      <c r="L62" s="261"/>
      <c r="M62" s="261"/>
      <c r="N62" s="261"/>
      <c r="O62" s="261"/>
      <c r="P62" s="261"/>
      <c r="Q62" s="261"/>
      <c r="R62" s="261"/>
      <c r="S62" s="258"/>
      <c r="T62" s="258"/>
      <c r="U62" s="258"/>
      <c r="V62" s="258"/>
      <c r="W62" s="258"/>
      <c r="X62" s="258"/>
      <c r="Y62" s="258"/>
      <c r="Z62" s="258"/>
      <c r="AA62" s="258"/>
      <c r="AB62" s="258"/>
      <c r="AC62" s="258"/>
      <c r="AD62" s="258"/>
      <c r="AE62" s="258"/>
      <c r="AF62" s="258"/>
      <c r="AG62" s="258"/>
      <c r="AH62" s="258"/>
      <c r="AI62" s="258"/>
      <c r="AJ62" s="258"/>
    </row>
    <row r="63" spans="1:36" ht="16.5" x14ac:dyDescent="0.2">
      <c r="A63" s="368" t="str">
        <f>CONCATENATE("Liquidar de mutuo acuerdo el contrato No. ",$I$4,"  en los términos antes enunciados. ")</f>
        <v xml:space="preserve">Liquidar de mutuo acuerdo el contrato No. 12  en los términos antes enunciados. </v>
      </c>
      <c r="B63" s="269"/>
      <c r="C63" s="368"/>
      <c r="D63" s="368"/>
      <c r="E63" s="368"/>
      <c r="F63" s="368"/>
      <c r="G63" s="36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row>
    <row r="64" spans="1:36" ht="16.5" x14ac:dyDescent="0.2">
      <c r="A64" s="368"/>
      <c r="B64" s="269"/>
      <c r="C64" s="368"/>
      <c r="D64" s="368"/>
      <c r="E64" s="368"/>
      <c r="F64" s="368"/>
      <c r="G64" s="36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row>
    <row r="65" spans="1:36" ht="16.5" x14ac:dyDescent="0.2">
      <c r="A65" s="261" t="s">
        <v>583</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row>
    <row r="66" spans="1:36" ht="16.5" customHeight="1" x14ac:dyDescent="0.2">
      <c r="A66" s="1103" t="s">
        <v>584</v>
      </c>
      <c r="B66" s="1103"/>
      <c r="C66" s="1103"/>
      <c r="D66" s="1103"/>
      <c r="E66" s="1103"/>
      <c r="F66" s="1103"/>
      <c r="G66" s="1103"/>
      <c r="H66" s="1103"/>
      <c r="I66" s="1103"/>
      <c r="J66" s="1103"/>
      <c r="K66" s="1103"/>
      <c r="L66" s="1103"/>
      <c r="M66" s="1103"/>
      <c r="N66" s="1103"/>
      <c r="O66" s="1103"/>
      <c r="P66" s="1103"/>
      <c r="Q66" s="1103"/>
      <c r="R66" s="1103"/>
      <c r="S66" s="1103"/>
      <c r="T66" s="1103"/>
      <c r="U66" s="1103"/>
      <c r="V66" s="1103"/>
      <c r="W66" s="1103"/>
      <c r="X66" s="1103"/>
      <c r="Y66" s="1103"/>
      <c r="Z66" s="1103"/>
      <c r="AA66" s="1103"/>
      <c r="AB66" s="1103"/>
      <c r="AC66" s="1103"/>
      <c r="AD66" s="1103"/>
      <c r="AE66" s="1103"/>
      <c r="AF66" s="1103"/>
      <c r="AG66" s="1103"/>
      <c r="AH66" s="1103"/>
      <c r="AI66" s="1103"/>
      <c r="AJ66" s="1103"/>
    </row>
    <row r="67" spans="1:36" ht="16.5" customHeight="1" x14ac:dyDescent="0.2">
      <c r="A67" s="1103"/>
      <c r="B67" s="1103"/>
      <c r="C67" s="1103"/>
      <c r="D67" s="1103"/>
      <c r="E67" s="1103"/>
      <c r="F67" s="1103"/>
      <c r="G67" s="1103"/>
      <c r="H67" s="1103"/>
      <c r="I67" s="1103"/>
      <c r="J67" s="1103"/>
      <c r="K67" s="1103"/>
      <c r="L67" s="1103"/>
      <c r="M67" s="1103"/>
      <c r="N67" s="1103"/>
      <c r="O67" s="1103"/>
      <c r="P67" s="1103"/>
      <c r="Q67" s="1103"/>
      <c r="R67" s="1103"/>
      <c r="S67" s="1103"/>
      <c r="T67" s="1103"/>
      <c r="U67" s="1103"/>
      <c r="V67" s="1103"/>
      <c r="W67" s="1103"/>
      <c r="X67" s="1103"/>
      <c r="Y67" s="1103"/>
      <c r="Z67" s="1103"/>
      <c r="AA67" s="1103"/>
      <c r="AB67" s="1103"/>
      <c r="AC67" s="1103"/>
      <c r="AD67" s="1103"/>
      <c r="AE67" s="1103"/>
      <c r="AF67" s="1103"/>
      <c r="AG67" s="1103"/>
      <c r="AH67" s="1103"/>
      <c r="AI67" s="1103"/>
      <c r="AJ67" s="1103"/>
    </row>
    <row r="68" spans="1:36" ht="16.5" x14ac:dyDescent="0.2">
      <c r="A68" s="368"/>
      <c r="B68" s="269"/>
      <c r="C68" s="368"/>
      <c r="D68" s="368"/>
      <c r="E68" s="368"/>
      <c r="F68" s="368"/>
      <c r="G68" s="368"/>
      <c r="H68" s="258"/>
      <c r="I68" s="258"/>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row>
    <row r="69" spans="1:36" ht="16.5" x14ac:dyDescent="0.2">
      <c r="A69" s="261" t="s">
        <v>585</v>
      </c>
      <c r="B69" s="261"/>
      <c r="C69" s="261"/>
      <c r="D69" s="261"/>
      <c r="E69" s="261"/>
      <c r="F69" s="261"/>
      <c r="G69" s="261"/>
      <c r="H69" s="261"/>
      <c r="I69" s="261"/>
      <c r="J69" s="261"/>
      <c r="K69" s="261"/>
      <c r="L69" s="261"/>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row>
    <row r="70" spans="1:36" ht="16.5" x14ac:dyDescent="0.2">
      <c r="A70" s="368" t="s">
        <v>586</v>
      </c>
      <c r="B70" s="269"/>
      <c r="C70" s="368"/>
      <c r="D70" s="368"/>
      <c r="E70" s="368"/>
      <c r="F70" s="368"/>
      <c r="G70" s="368"/>
      <c r="H70" s="258"/>
      <c r="I70" s="258"/>
      <c r="J70" s="258"/>
      <c r="K70" s="258"/>
      <c r="L70" s="258"/>
      <c r="M70" s="258"/>
      <c r="N70" s="258"/>
      <c r="O70" s="258"/>
      <c r="P70" s="258"/>
      <c r="Q70" s="258"/>
      <c r="R70" s="258"/>
      <c r="S70" s="258"/>
      <c r="T70" s="258"/>
      <c r="U70" s="258"/>
      <c r="V70" s="258"/>
      <c r="W70" s="258"/>
      <c r="X70" s="258"/>
      <c r="Y70" s="258"/>
      <c r="Z70" s="258"/>
      <c r="AA70" s="258"/>
      <c r="AB70" s="258"/>
      <c r="AC70" s="258"/>
      <c r="AD70" s="258"/>
      <c r="AE70" s="258"/>
      <c r="AF70" s="258"/>
      <c r="AG70" s="258"/>
      <c r="AH70" s="258"/>
      <c r="AI70" s="258"/>
      <c r="AJ70" s="258"/>
    </row>
    <row r="71" spans="1:36" ht="16.5" x14ac:dyDescent="0.2">
      <c r="A71" s="368"/>
      <c r="B71" s="269"/>
      <c r="C71" s="368"/>
      <c r="D71" s="368"/>
      <c r="E71" s="368"/>
      <c r="F71" s="368"/>
      <c r="G71" s="36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row>
    <row r="72" spans="1:36" ht="16.5" x14ac:dyDescent="0.2">
      <c r="A72" s="368"/>
      <c r="B72" s="269"/>
      <c r="C72" s="368"/>
      <c r="D72" s="368"/>
      <c r="E72" s="368"/>
      <c r="F72" s="368"/>
      <c r="G72" s="36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row>
    <row r="73" spans="1:36" ht="16.5" x14ac:dyDescent="0.2">
      <c r="A73" s="258" t="str">
        <f>CONCATENATE("Para constancia se firma en el Municipio de Medellín, el día: ",Datos!$B$42)</f>
        <v>Para constancia se firma en el Municipio de Medellín, el día: 28 de agosto 2024</v>
      </c>
      <c r="B73" s="258"/>
      <c r="C73" s="258"/>
      <c r="D73" s="258"/>
      <c r="E73" s="258"/>
      <c r="F73" s="258"/>
      <c r="G73" s="258"/>
      <c r="H73" s="258"/>
      <c r="I73" s="258"/>
      <c r="J73" s="258"/>
      <c r="K73" s="258"/>
      <c r="L73" s="258"/>
      <c r="M73" s="258"/>
      <c r="N73" s="258"/>
      <c r="O73" s="258"/>
      <c r="P73" s="258"/>
      <c r="Q73" s="258"/>
      <c r="R73" s="280"/>
      <c r="S73" s="280"/>
      <c r="T73" s="280"/>
      <c r="U73" s="280"/>
      <c r="V73" s="280"/>
      <c r="W73" s="280"/>
      <c r="X73" s="280"/>
      <c r="Y73" s="280"/>
      <c r="Z73" s="280"/>
      <c r="AA73" s="280"/>
      <c r="AB73" s="280"/>
      <c r="AC73" s="280"/>
      <c r="AD73" s="280"/>
      <c r="AE73" s="280"/>
      <c r="AF73" s="280"/>
      <c r="AG73" s="280"/>
      <c r="AH73" s="280"/>
      <c r="AI73" s="280"/>
      <c r="AJ73" s="280"/>
    </row>
    <row r="74" spans="1:36" x14ac:dyDescent="0.2">
      <c r="A74" s="346"/>
      <c r="B74" s="349"/>
      <c r="C74" s="346"/>
      <c r="D74" s="346"/>
      <c r="E74" s="346"/>
      <c r="F74" s="346"/>
      <c r="G74" s="346"/>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row>
    <row r="75" spans="1:36" x14ac:dyDescent="0.2">
      <c r="A75" s="346"/>
      <c r="B75" s="349"/>
      <c r="C75" s="346"/>
      <c r="D75" s="346"/>
      <c r="E75" s="346"/>
      <c r="F75" s="346"/>
      <c r="G75" s="346"/>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row>
    <row r="76" spans="1:36" x14ac:dyDescent="0.2">
      <c r="A76" s="346"/>
      <c r="B76" s="349"/>
      <c r="C76" s="346"/>
      <c r="D76" s="346"/>
      <c r="E76" s="346"/>
      <c r="F76" s="346"/>
      <c r="G76" s="346"/>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row>
    <row r="77" spans="1:36" x14ac:dyDescent="0.2">
      <c r="A77" s="51"/>
      <c r="B77" s="349"/>
      <c r="C77" s="51"/>
      <c r="D77" s="346"/>
      <c r="E77" s="346"/>
      <c r="F77" s="346"/>
      <c r="G77" s="346"/>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row>
    <row r="78" spans="1:36" x14ac:dyDescent="0.2">
      <c r="A78" s="51"/>
      <c r="B78" s="349"/>
      <c r="C78" s="346"/>
      <c r="D78" s="346"/>
      <c r="E78" s="346"/>
      <c r="F78" s="51"/>
      <c r="G78" s="346"/>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row>
    <row r="79" spans="1:36" x14ac:dyDescent="0.2">
      <c r="A79" s="817" t="str">
        <f>+Datos!B7</f>
        <v>ALICIA MARIA MARIN OCHOA</v>
      </c>
      <c r="B79" s="817"/>
      <c r="C79" s="817"/>
      <c r="D79" s="817"/>
      <c r="E79" s="817"/>
      <c r="F79" s="817"/>
      <c r="G79" s="817"/>
      <c r="H79" s="817"/>
      <c r="I79" s="817"/>
      <c r="J79" s="817"/>
      <c r="K79" s="817"/>
      <c r="L79" s="817"/>
      <c r="M79" s="51"/>
      <c r="N79" s="51"/>
      <c r="O79" s="51"/>
      <c r="P79" s="51"/>
      <c r="Q79" s="51"/>
      <c r="R79" s="51"/>
      <c r="S79" s="216" t="str">
        <f>+Datos!$E$65</f>
        <v>JUAN CARLOS HURTADO JARAMILLO</v>
      </c>
      <c r="T79" s="216"/>
      <c r="U79" s="216"/>
      <c r="V79" s="216"/>
      <c r="W79" s="216"/>
      <c r="X79" s="216"/>
      <c r="Y79" s="216"/>
      <c r="Z79" s="216"/>
      <c r="AA79" s="216"/>
      <c r="AB79" s="216"/>
      <c r="AC79" s="216"/>
      <c r="AD79" s="216"/>
      <c r="AE79" s="216"/>
      <c r="AF79" s="216"/>
      <c r="AG79" s="51"/>
      <c r="AH79" s="51"/>
      <c r="AI79" s="51"/>
      <c r="AJ79" s="51"/>
    </row>
    <row r="80" spans="1:36" x14ac:dyDescent="0.2">
      <c r="A80" s="57" t="str">
        <f>+Datos!A7</f>
        <v xml:space="preserve">Rector(a) </v>
      </c>
      <c r="B80" s="51"/>
      <c r="C80" s="51"/>
      <c r="D80" s="51"/>
      <c r="E80" s="51"/>
      <c r="F80" s="51"/>
      <c r="G80" s="51"/>
      <c r="H80" s="51"/>
      <c r="I80" s="51"/>
      <c r="J80" s="51"/>
      <c r="K80" s="51"/>
      <c r="L80" s="51"/>
      <c r="M80" s="51"/>
      <c r="N80" s="51"/>
      <c r="O80" s="51"/>
      <c r="P80" s="51"/>
      <c r="Q80" s="51"/>
      <c r="R80" s="51"/>
      <c r="S80" s="24" t="s">
        <v>630</v>
      </c>
      <c r="T80" s="1115">
        <f>+Datos!$E$66</f>
        <v>70565905</v>
      </c>
      <c r="U80" s="1115"/>
      <c r="V80" s="1115"/>
      <c r="W80" s="1115"/>
      <c r="X80" s="529"/>
      <c r="Y80" s="499"/>
      <c r="Z80" s="499"/>
      <c r="AD80" s="50"/>
      <c r="AE80" s="50"/>
      <c r="AF80" s="51"/>
      <c r="AG80" s="51"/>
      <c r="AH80" s="51"/>
      <c r="AI80" s="51"/>
      <c r="AJ80" s="51"/>
    </row>
    <row r="81" spans="1:32" x14ac:dyDescent="0.2">
      <c r="A81" s="336"/>
      <c r="S81" s="50" t="s">
        <v>567</v>
      </c>
      <c r="T81" s="50"/>
      <c r="U81" s="50"/>
      <c r="V81" s="50"/>
      <c r="W81" s="50"/>
      <c r="X81" s="24"/>
      <c r="AD81" s="63"/>
      <c r="AE81" s="63"/>
      <c r="AF81" s="63"/>
    </row>
    <row r="82" spans="1:32" hidden="1" x14ac:dyDescent="0.2">
      <c r="S82" s="50" t="str">
        <f>+Datos!$B$65</f>
        <v>VIVERO FLORECER S.A.S</v>
      </c>
      <c r="T82" s="50"/>
      <c r="U82" s="50"/>
      <c r="V82" s="50"/>
      <c r="W82" s="50"/>
      <c r="X82" s="24"/>
      <c r="Y82" s="24"/>
    </row>
    <row r="83" spans="1:32" hidden="1" x14ac:dyDescent="0.2">
      <c r="S83" s="50" t="s">
        <v>568</v>
      </c>
      <c r="T83" s="1039" t="str">
        <f>+Datos!$B$66</f>
        <v>900713950-7</v>
      </c>
      <c r="U83" s="1039"/>
      <c r="V83" s="1039"/>
      <c r="W83" s="1039"/>
      <c r="X83" s="1039"/>
    </row>
    <row r="84" spans="1:32" hidden="1" x14ac:dyDescent="0.2">
      <c r="S84" s="529" t="s">
        <v>629</v>
      </c>
      <c r="T84" s="24"/>
      <c r="U84" s="24"/>
      <c r="V84" s="24"/>
      <c r="W84" s="24"/>
      <c r="X84" s="24"/>
    </row>
  </sheetData>
  <mergeCells count="42">
    <mergeCell ref="T80:W80"/>
    <mergeCell ref="T83:X83"/>
    <mergeCell ref="I13:O13"/>
    <mergeCell ref="A3:AJ3"/>
    <mergeCell ref="A4:H4"/>
    <mergeCell ref="I4:AJ4"/>
    <mergeCell ref="A11:C11"/>
    <mergeCell ref="A16:H16"/>
    <mergeCell ref="A6:H6"/>
    <mergeCell ref="I6:AJ6"/>
    <mergeCell ref="A8:H8"/>
    <mergeCell ref="I8:AJ8"/>
    <mergeCell ref="I9:AJ9"/>
    <mergeCell ref="I11:AJ11"/>
    <mergeCell ref="A13:H13"/>
    <mergeCell ref="A18:H18"/>
    <mergeCell ref="I18:S18"/>
    <mergeCell ref="A20:H20"/>
    <mergeCell ref="I20:R20"/>
    <mergeCell ref="A22:H22"/>
    <mergeCell ref="I22:J22"/>
    <mergeCell ref="A32:AJ36"/>
    <mergeCell ref="A24:H24"/>
    <mergeCell ref="I24:J24"/>
    <mergeCell ref="A30:AJ30"/>
    <mergeCell ref="A26:AJ28"/>
    <mergeCell ref="A42:AB42"/>
    <mergeCell ref="AC42:AG42"/>
    <mergeCell ref="A43:AB43"/>
    <mergeCell ref="AC43:AG43"/>
    <mergeCell ref="A44:AB44"/>
    <mergeCell ref="AC44:AG44"/>
    <mergeCell ref="A50:AJ51"/>
    <mergeCell ref="A45:AB45"/>
    <mergeCell ref="AC45:AG45"/>
    <mergeCell ref="A46:AG46"/>
    <mergeCell ref="A47:AJ48"/>
    <mergeCell ref="A79:L79"/>
    <mergeCell ref="A58:AJ58"/>
    <mergeCell ref="A60:AJ60"/>
    <mergeCell ref="A53:AJ56"/>
    <mergeCell ref="A66:AJ67"/>
  </mergeCells>
  <printOptions horizontalCentered="1"/>
  <pageMargins left="0.62992125984251968" right="0.43307086614173229" top="1.4173228346456694" bottom="0.51181102362204722" header="0.31496062992125984" footer="0.51181102362204722"/>
  <pageSetup scale="84" fitToHeight="4" orientation="portrait" r:id="rId1"/>
  <headerFooter>
    <oddHeader>&amp;C&amp;G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119"/>
  <sheetViews>
    <sheetView zoomScaleNormal="100" workbookViewId="0">
      <selection activeCell="B14" sqref="B14:F14"/>
    </sheetView>
  </sheetViews>
  <sheetFormatPr baseColWidth="10" defaultColWidth="11.42578125" defaultRowHeight="15" x14ac:dyDescent="0.25"/>
  <cols>
    <col min="2" max="2" width="15" customWidth="1"/>
    <col min="3" max="3" width="14.85546875" customWidth="1"/>
    <col min="4" max="4" width="27" customWidth="1"/>
    <col min="5" max="5" width="18.140625" customWidth="1"/>
    <col min="6" max="6" width="17.28515625" customWidth="1"/>
  </cols>
  <sheetData>
    <row r="1" spans="1:7" ht="31.5" customHeight="1" x14ac:dyDescent="0.25"/>
    <row r="2" spans="1:7" hidden="1" x14ac:dyDescent="0.25">
      <c r="A2" s="1163"/>
      <c r="B2" s="1164"/>
      <c r="C2" s="1164"/>
      <c r="D2" s="1164"/>
      <c r="E2" s="1164"/>
      <c r="F2" s="1165"/>
    </row>
    <row r="3" spans="1:7" ht="15.75" hidden="1" x14ac:dyDescent="0.25">
      <c r="A3" s="1166"/>
      <c r="B3" s="1167"/>
      <c r="C3" s="1167"/>
      <c r="D3" s="1167"/>
      <c r="E3" s="1167"/>
      <c r="F3" s="1168"/>
    </row>
    <row r="4" spans="1:7" ht="15.75" hidden="1" x14ac:dyDescent="0.25">
      <c r="A4" s="1166"/>
      <c r="B4" s="1167"/>
      <c r="C4" s="1167"/>
      <c r="D4" s="1167"/>
      <c r="E4" s="1167"/>
      <c r="F4" s="1168"/>
    </row>
    <row r="5" spans="1:7" ht="15.75" hidden="1" x14ac:dyDescent="0.25">
      <c r="A5" s="412"/>
      <c r="B5" s="413"/>
      <c r="C5" s="413"/>
      <c r="D5" s="413"/>
      <c r="E5" s="413"/>
      <c r="F5" s="414"/>
    </row>
    <row r="6" spans="1:7" ht="15.75" hidden="1" x14ac:dyDescent="0.25">
      <c r="A6" s="412"/>
      <c r="B6" s="413"/>
      <c r="C6" s="413"/>
      <c r="D6" s="413"/>
      <c r="E6" s="413"/>
      <c r="F6" s="414"/>
    </row>
    <row r="7" spans="1:7" ht="15.75" hidden="1" x14ac:dyDescent="0.25">
      <c r="A7" s="412"/>
      <c r="B7" s="413"/>
      <c r="C7" s="413"/>
      <c r="D7" s="413"/>
      <c r="E7" s="413"/>
      <c r="F7" s="75"/>
    </row>
    <row r="8" spans="1:7" ht="16.5" thickBot="1" x14ac:dyDescent="0.3">
      <c r="A8" s="1169"/>
      <c r="B8" s="1169"/>
      <c r="C8" s="1169"/>
      <c r="D8" s="1169"/>
      <c r="E8" s="1169"/>
      <c r="F8" s="421"/>
    </row>
    <row r="9" spans="1:7" ht="42.75" customHeight="1" thickBot="1" x14ac:dyDescent="0.3">
      <c r="A9" s="1170" t="s">
        <v>635</v>
      </c>
      <c r="B9" s="1171"/>
      <c r="C9" s="1171"/>
      <c r="D9" s="1171"/>
      <c r="E9" s="1171"/>
      <c r="F9" s="1172"/>
      <c r="G9" t="s">
        <v>588</v>
      </c>
    </row>
    <row r="10" spans="1:7" ht="30" customHeight="1" x14ac:dyDescent="0.25">
      <c r="A10" s="1173" t="s">
        <v>636</v>
      </c>
      <c r="B10" s="1174"/>
      <c r="C10" s="1174"/>
      <c r="D10" s="1174"/>
      <c r="E10" s="1174"/>
      <c r="F10" s="1175"/>
    </row>
    <row r="11" spans="1:7" ht="20.25" customHeight="1" thickBot="1" x14ac:dyDescent="0.3">
      <c r="A11" s="1144" t="s">
        <v>637</v>
      </c>
      <c r="B11" s="1145"/>
      <c r="C11" s="1145"/>
      <c r="D11" s="1145"/>
      <c r="E11" s="1145"/>
      <c r="F11" s="1146"/>
    </row>
    <row r="12" spans="1:7" ht="15.75" thickBot="1" x14ac:dyDescent="0.3">
      <c r="A12" s="416"/>
      <c r="B12" s="417"/>
      <c r="C12" s="417"/>
      <c r="D12" s="417"/>
      <c r="E12" s="417"/>
      <c r="F12" s="418"/>
    </row>
    <row r="13" spans="1:7" ht="24" customHeight="1" thickBot="1" x14ac:dyDescent="0.3">
      <c r="A13" s="1147" t="s">
        <v>638</v>
      </c>
      <c r="B13" s="1148"/>
      <c r="C13" s="1148"/>
      <c r="D13" s="1148"/>
      <c r="E13" s="1149"/>
      <c r="F13" s="422">
        <f>+Datos!B92</f>
        <v>0</v>
      </c>
    </row>
    <row r="14" spans="1:7" ht="15.75" thickBot="1" x14ac:dyDescent="0.3">
      <c r="A14" s="81"/>
      <c r="B14" s="82"/>
      <c r="C14" s="82"/>
      <c r="D14" s="83"/>
      <c r="E14" s="1150" t="s">
        <v>590</v>
      </c>
      <c r="F14" s="1151"/>
    </row>
    <row r="15" spans="1:7" ht="24.75" customHeight="1" thickBot="1" x14ac:dyDescent="0.3">
      <c r="A15" s="81"/>
      <c r="B15" s="82"/>
      <c r="C15" s="82"/>
      <c r="D15" s="83"/>
      <c r="E15" s="1152" t="str">
        <f>+Datos!E92</f>
        <v>21 de junio de 2023</v>
      </c>
      <c r="F15" s="1153"/>
    </row>
    <row r="16" spans="1:7" x14ac:dyDescent="0.25">
      <c r="A16" s="1154" t="s">
        <v>639</v>
      </c>
      <c r="B16" s="1155"/>
      <c r="C16" s="1155"/>
      <c r="D16" s="1155"/>
      <c r="E16" s="1155"/>
      <c r="F16" s="1156"/>
    </row>
    <row r="17" spans="1:6" ht="15.75" thickBot="1" x14ac:dyDescent="0.3">
      <c r="A17" s="1157"/>
      <c r="B17" s="1158"/>
      <c r="C17" s="1158"/>
      <c r="D17" s="1158"/>
      <c r="E17" s="1158"/>
      <c r="F17" s="1159"/>
    </row>
    <row r="18" spans="1:6" x14ac:dyDescent="0.25">
      <c r="A18" s="1160" t="s">
        <v>640</v>
      </c>
      <c r="B18" s="1161"/>
      <c r="C18" s="1162" t="str">
        <f>+[3]Datos!B4</f>
        <v>ARZOBISPO TULIO BOTERO SALAZAR</v>
      </c>
      <c r="D18" s="1162"/>
      <c r="E18" s="423" t="s">
        <v>211</v>
      </c>
      <c r="F18" s="424" t="str">
        <f>+[3]Datos!B5</f>
        <v>811018664-1</v>
      </c>
    </row>
    <row r="19" spans="1:6" x14ac:dyDescent="0.25">
      <c r="A19" s="425" t="s">
        <v>594</v>
      </c>
      <c r="B19" s="426" t="str">
        <f>+[3]Datos!B10</f>
        <v>Medellìn</v>
      </c>
      <c r="C19" s="427" t="s">
        <v>641</v>
      </c>
      <c r="D19" s="427" t="str">
        <f>+[3]Datos!B6</f>
        <v>Calle 49A N°03a - 006</v>
      </c>
      <c r="E19" s="428" t="s">
        <v>642</v>
      </c>
      <c r="F19" s="429">
        <f>+[3]Datos!B11</f>
        <v>2267300</v>
      </c>
    </row>
    <row r="20" spans="1:6" ht="15.75" thickBot="1" x14ac:dyDescent="0.3">
      <c r="A20" s="81"/>
      <c r="B20" s="82"/>
      <c r="C20" s="82"/>
      <c r="D20" s="83"/>
      <c r="E20" s="83"/>
      <c r="F20" s="430"/>
    </row>
    <row r="21" spans="1:6" ht="26.25" customHeight="1" x14ac:dyDescent="0.25">
      <c r="A21" s="1154" t="s">
        <v>643</v>
      </c>
      <c r="B21" s="1155"/>
      <c r="C21" s="1155"/>
      <c r="D21" s="1155"/>
      <c r="E21" s="1155"/>
      <c r="F21" s="1156"/>
    </row>
    <row r="22" spans="1:6" ht="15.75" customHeight="1" thickBot="1" x14ac:dyDescent="0.3">
      <c r="A22" s="1157"/>
      <c r="B22" s="1158"/>
      <c r="C22" s="1158"/>
      <c r="D22" s="1158"/>
      <c r="E22" s="1158"/>
      <c r="F22" s="1159"/>
    </row>
    <row r="23" spans="1:6" ht="36" customHeight="1" x14ac:dyDescent="0.25">
      <c r="A23" s="1176" t="s">
        <v>644</v>
      </c>
      <c r="B23" s="1177"/>
      <c r="C23" s="1178" t="str">
        <f>+Datos!B65</f>
        <v>VIVERO FLORECER S.A.S</v>
      </c>
      <c r="D23" s="1179"/>
      <c r="E23" s="431" t="s">
        <v>593</v>
      </c>
      <c r="F23" s="438" t="str">
        <f>+Datos!B66</f>
        <v>900713950-7</v>
      </c>
    </row>
    <row r="24" spans="1:6" x14ac:dyDescent="0.25">
      <c r="A24" s="425" t="s">
        <v>594</v>
      </c>
      <c r="B24" s="432" t="str">
        <f>+Datos!G67</f>
        <v>Medellin</v>
      </c>
      <c r="C24" s="433" t="s">
        <v>592</v>
      </c>
      <c r="D24" s="432" t="e">
        <f>+Datos!#REF!</f>
        <v>#REF!</v>
      </c>
      <c r="E24" s="433" t="s">
        <v>382</v>
      </c>
      <c r="F24" s="434">
        <f>+Datos!G66</f>
        <v>6044445905</v>
      </c>
    </row>
    <row r="25" spans="1:6" x14ac:dyDescent="0.25">
      <c r="A25" s="435"/>
      <c r="B25" s="101"/>
      <c r="C25" s="101"/>
      <c r="D25" s="101"/>
      <c r="E25" s="436"/>
      <c r="F25" s="75"/>
    </row>
    <row r="26" spans="1:6" ht="15.75" thickBot="1" x14ac:dyDescent="0.3">
      <c r="A26" s="81"/>
      <c r="B26" s="82"/>
      <c r="C26" s="82"/>
      <c r="D26" s="82"/>
      <c r="E26" s="82"/>
      <c r="F26" s="75"/>
    </row>
    <row r="27" spans="1:6" x14ac:dyDescent="0.25">
      <c r="A27" s="91" t="s">
        <v>595</v>
      </c>
      <c r="B27" s="1143" t="s">
        <v>596</v>
      </c>
      <c r="C27" s="1143"/>
      <c r="D27" s="1143"/>
      <c r="E27" s="415" t="s">
        <v>597</v>
      </c>
      <c r="F27" s="92" t="s">
        <v>414</v>
      </c>
    </row>
    <row r="28" spans="1:6" ht="27" customHeight="1" x14ac:dyDescent="0.25">
      <c r="A28" s="437">
        <f>+Datos!B115</f>
        <v>4</v>
      </c>
      <c r="B28" s="1140" t="str">
        <f>+Datos!D115</f>
        <v>HUMUS</v>
      </c>
      <c r="C28" s="1141"/>
      <c r="D28" s="1142"/>
      <c r="E28" s="94">
        <f>+Datos!E115</f>
        <v>4000</v>
      </c>
      <c r="F28" s="442">
        <f>+Datos!F115</f>
        <v>16000</v>
      </c>
    </row>
    <row r="29" spans="1:6" ht="33" customHeight="1" x14ac:dyDescent="0.25">
      <c r="A29" s="437">
        <f>+Datos!B116</f>
        <v>3</v>
      </c>
      <c r="B29" s="1140" t="str">
        <f>+Datos!D116</f>
        <v>CAPACHO No. 40</v>
      </c>
      <c r="C29" s="1141"/>
      <c r="D29" s="1142"/>
      <c r="E29" s="94">
        <f>+Datos!E116</f>
        <v>12000</v>
      </c>
      <c r="F29" s="442">
        <f>+Datos!F116</f>
        <v>36000</v>
      </c>
    </row>
    <row r="30" spans="1:6" ht="22.5" customHeight="1" x14ac:dyDescent="0.25">
      <c r="A30" s="437">
        <f>+Datos!B117</f>
        <v>4</v>
      </c>
      <c r="B30" s="1140" t="str">
        <f>+Datos!D117</f>
        <v>ROSAS</v>
      </c>
      <c r="C30" s="1141"/>
      <c r="D30" s="1142"/>
      <c r="E30" s="94">
        <f>+Datos!E117</f>
        <v>12000</v>
      </c>
      <c r="F30" s="442">
        <f>+Datos!F117</f>
        <v>48000</v>
      </c>
    </row>
    <row r="31" spans="1:6" ht="55.5" customHeight="1" x14ac:dyDescent="0.25">
      <c r="A31" s="437">
        <f>+Datos!B118</f>
        <v>1</v>
      </c>
      <c r="B31" s="1140" t="str">
        <f>+Datos!D118</f>
        <v>HERRAMIENTAS</v>
      </c>
      <c r="C31" s="1141"/>
      <c r="D31" s="1142"/>
      <c r="E31" s="94">
        <f>+Datos!E118</f>
        <v>30000</v>
      </c>
      <c r="F31" s="442">
        <f>+Datos!F118</f>
        <v>30000</v>
      </c>
    </row>
    <row r="32" spans="1:6" ht="33" customHeight="1" x14ac:dyDescent="0.25">
      <c r="A32" s="437">
        <f>+Datos!B119</f>
        <v>2</v>
      </c>
      <c r="B32" s="1140" t="str">
        <f>+Datos!D119</f>
        <v>BAILARINA</v>
      </c>
      <c r="C32" s="1141"/>
      <c r="D32" s="1142"/>
      <c r="E32" s="94">
        <f>+Datos!E119</f>
        <v>8000</v>
      </c>
      <c r="F32" s="442">
        <f>+Datos!F119</f>
        <v>16000</v>
      </c>
    </row>
    <row r="33" spans="1:6" ht="33" customHeight="1" x14ac:dyDescent="0.25">
      <c r="A33" s="437">
        <f>+Datos!B120</f>
        <v>3</v>
      </c>
      <c r="B33" s="1140" t="str">
        <f>+Datos!D120</f>
        <v>MATERA DE BARRO</v>
      </c>
      <c r="C33" s="1141"/>
      <c r="D33" s="1142"/>
      <c r="E33" s="94">
        <f>+Datos!E120</f>
        <v>13000</v>
      </c>
      <c r="F33" s="442">
        <f>+Datos!F120</f>
        <v>39000</v>
      </c>
    </row>
    <row r="34" spans="1:6" ht="33" customHeight="1" x14ac:dyDescent="0.25">
      <c r="A34" s="437">
        <f>+Datos!B121</f>
        <v>1</v>
      </c>
      <c r="B34" s="1140" t="str">
        <f>+Datos!D121</f>
        <v>MATERA DE BARRO</v>
      </c>
      <c r="C34" s="1141"/>
      <c r="D34" s="1142"/>
      <c r="E34" s="94">
        <f>+Datos!E121</f>
        <v>35000</v>
      </c>
      <c r="F34" s="442">
        <f>+Datos!F121</f>
        <v>35000</v>
      </c>
    </row>
    <row r="35" spans="1:6" ht="33" customHeight="1" x14ac:dyDescent="0.25">
      <c r="A35" s="437">
        <f>+Datos!B122</f>
        <v>3</v>
      </c>
      <c r="B35" s="1140" t="str">
        <f>+Datos!D122</f>
        <v>MATERA PLASTICA</v>
      </c>
      <c r="C35" s="1141"/>
      <c r="D35" s="1142"/>
      <c r="E35" s="94">
        <f>+Datos!E122</f>
        <v>20000</v>
      </c>
      <c r="F35" s="442">
        <f>+Datos!F122</f>
        <v>60000</v>
      </c>
    </row>
    <row r="36" spans="1:6" hidden="1" x14ac:dyDescent="0.25">
      <c r="A36" s="437">
        <f>+Datos!B123</f>
        <v>2</v>
      </c>
      <c r="B36" s="1135">
        <f>+[4]Datos!D122</f>
        <v>0</v>
      </c>
      <c r="C36" s="1135"/>
      <c r="D36" s="1135"/>
      <c r="E36" s="94">
        <f>+[4]Datos!E122</f>
        <v>0</v>
      </c>
      <c r="F36" s="442">
        <f>+[4]Datos!F122</f>
        <v>0</v>
      </c>
    </row>
    <row r="37" spans="1:6" ht="33" hidden="1" customHeight="1" x14ac:dyDescent="0.25">
      <c r="A37" s="437">
        <f>+Datos!B124</f>
        <v>2</v>
      </c>
      <c r="B37" s="1135"/>
      <c r="C37" s="1135"/>
      <c r="D37" s="1135"/>
      <c r="E37" s="94"/>
      <c r="F37" s="442"/>
    </row>
    <row r="38" spans="1:6" ht="29.25" hidden="1" customHeight="1" x14ac:dyDescent="0.25">
      <c r="A38" s="437">
        <f>+Datos!B125</f>
        <v>2</v>
      </c>
      <c r="B38" s="1135">
        <f>+[3]Datos!D124</f>
        <v>0</v>
      </c>
      <c r="C38" s="1135"/>
      <c r="D38" s="1135"/>
      <c r="E38" s="94">
        <f>+[3]Datos!E124</f>
        <v>0</v>
      </c>
      <c r="F38" s="95">
        <f>+[3]Datos!F124</f>
        <v>0</v>
      </c>
    </row>
    <row r="39" spans="1:6" ht="29.25" hidden="1" customHeight="1" x14ac:dyDescent="0.25">
      <c r="A39" s="437">
        <f>+Datos!B126</f>
        <v>1</v>
      </c>
      <c r="B39" s="1135">
        <f>+[3]Datos!D125</f>
        <v>0</v>
      </c>
      <c r="C39" s="1135"/>
      <c r="D39" s="1135"/>
      <c r="E39" s="94">
        <f>+[3]Datos!E125</f>
        <v>0</v>
      </c>
      <c r="F39" s="95">
        <f>+[3]Datos!F125</f>
        <v>0</v>
      </c>
    </row>
    <row r="40" spans="1:6" ht="29.25" hidden="1" customHeight="1" x14ac:dyDescent="0.25">
      <c r="A40" s="437">
        <f>+[4]Datos!B126</f>
        <v>0</v>
      </c>
      <c r="B40" s="1135">
        <f>+[3]Datos!D126</f>
        <v>0</v>
      </c>
      <c r="C40" s="1135"/>
      <c r="D40" s="1135"/>
      <c r="E40" s="94">
        <f>+[3]Datos!E126</f>
        <v>0</v>
      </c>
      <c r="F40" s="95">
        <f>+[3]Datos!F126</f>
        <v>0</v>
      </c>
    </row>
    <row r="41" spans="1:6" ht="29.25" hidden="1" customHeight="1" x14ac:dyDescent="0.25">
      <c r="A41" s="437">
        <f>+[4]Datos!B127</f>
        <v>0</v>
      </c>
      <c r="B41" s="1135">
        <f>+[3]Datos!D127</f>
        <v>0</v>
      </c>
      <c r="C41" s="1135"/>
      <c r="D41" s="1135"/>
      <c r="E41" s="94">
        <f>+[3]Datos!E127</f>
        <v>0</v>
      </c>
      <c r="F41" s="95">
        <f>+[3]Datos!F127</f>
        <v>0</v>
      </c>
    </row>
    <row r="42" spans="1:6" ht="29.25" hidden="1" customHeight="1" x14ac:dyDescent="0.25">
      <c r="A42" s="437">
        <f>+[4]Datos!B128</f>
        <v>0</v>
      </c>
      <c r="B42" s="1135">
        <f>+[3]Datos!D128</f>
        <v>0</v>
      </c>
      <c r="C42" s="1135"/>
      <c r="D42" s="1135"/>
      <c r="E42" s="94">
        <f>+[3]Datos!E128</f>
        <v>0</v>
      </c>
      <c r="F42" s="95">
        <f>+[3]Datos!F128</f>
        <v>0</v>
      </c>
    </row>
    <row r="43" spans="1:6" ht="29.25" hidden="1" customHeight="1" x14ac:dyDescent="0.25">
      <c r="A43" s="437">
        <f>+[4]Datos!B129</f>
        <v>0</v>
      </c>
      <c r="B43" s="1135">
        <f>+[3]Datos!D129</f>
        <v>0</v>
      </c>
      <c r="C43" s="1135"/>
      <c r="D43" s="1135"/>
      <c r="E43" s="94">
        <f>+[3]Datos!E129</f>
        <v>0</v>
      </c>
      <c r="F43" s="95">
        <f>+[3]Datos!F129</f>
        <v>0</v>
      </c>
    </row>
    <row r="44" spans="1:6" ht="29.25" hidden="1" customHeight="1" x14ac:dyDescent="0.25">
      <c r="A44" s="437">
        <f>+[4]Datos!B130</f>
        <v>0</v>
      </c>
      <c r="B44" s="1135">
        <f>+[3]Datos!D130</f>
        <v>0</v>
      </c>
      <c r="C44" s="1135"/>
      <c r="D44" s="1135"/>
      <c r="E44" s="94">
        <f>+[3]Datos!E130</f>
        <v>0</v>
      </c>
      <c r="F44" s="95">
        <f>+[3]Datos!F130</f>
        <v>0</v>
      </c>
    </row>
    <row r="45" spans="1:6" ht="29.25" hidden="1" customHeight="1" x14ac:dyDescent="0.25">
      <c r="A45" s="437">
        <f>+[4]Datos!B131</f>
        <v>0</v>
      </c>
      <c r="B45" s="1135">
        <f>+[3]Datos!D131</f>
        <v>0</v>
      </c>
      <c r="C45" s="1135"/>
      <c r="D45" s="1135"/>
      <c r="E45" s="94">
        <f>+[3]Datos!E131</f>
        <v>0</v>
      </c>
      <c r="F45" s="95">
        <f>+[3]Datos!F131</f>
        <v>0</v>
      </c>
    </row>
    <row r="46" spans="1:6" ht="29.25" hidden="1" customHeight="1" x14ac:dyDescent="0.25">
      <c r="A46" s="437">
        <f>+[4]Datos!B132</f>
        <v>0</v>
      </c>
      <c r="B46" s="1135">
        <f>+[3]Datos!D132</f>
        <v>0</v>
      </c>
      <c r="C46" s="1135"/>
      <c r="D46" s="1135"/>
      <c r="E46" s="94">
        <f>+[3]Datos!E132</f>
        <v>0</v>
      </c>
      <c r="F46" s="95">
        <f>+[3]Datos!F132</f>
        <v>0</v>
      </c>
    </row>
    <row r="47" spans="1:6" ht="29.25" hidden="1" customHeight="1" x14ac:dyDescent="0.25">
      <c r="A47" s="437">
        <f>+[4]Datos!B133</f>
        <v>0</v>
      </c>
      <c r="B47" s="1135">
        <f>+[3]Datos!D133</f>
        <v>0</v>
      </c>
      <c r="C47" s="1135"/>
      <c r="D47" s="1135"/>
      <c r="E47" s="94">
        <f>+[3]Datos!E133</f>
        <v>0</v>
      </c>
      <c r="F47" s="95">
        <f>+[3]Datos!F133</f>
        <v>0</v>
      </c>
    </row>
    <row r="48" spans="1:6" ht="29.25" hidden="1" customHeight="1" x14ac:dyDescent="0.25">
      <c r="A48" s="437">
        <f>+[4]Datos!B134</f>
        <v>0</v>
      </c>
      <c r="B48" s="1135">
        <f>+[3]Datos!D134</f>
        <v>0</v>
      </c>
      <c r="C48" s="1135"/>
      <c r="D48" s="1135"/>
      <c r="E48" s="94">
        <f>+[3]Datos!E134</f>
        <v>0</v>
      </c>
      <c r="F48" s="95">
        <f>+[3]Datos!F134</f>
        <v>0</v>
      </c>
    </row>
    <row r="49" spans="1:6" ht="29.25" hidden="1" customHeight="1" x14ac:dyDescent="0.25">
      <c r="A49" s="437">
        <f>+[4]Datos!B135</f>
        <v>0</v>
      </c>
      <c r="B49" s="1135">
        <f>+[3]Datos!D135</f>
        <v>0</v>
      </c>
      <c r="C49" s="1135"/>
      <c r="D49" s="1135"/>
      <c r="E49" s="94">
        <f>+[3]Datos!E135</f>
        <v>0</v>
      </c>
      <c r="F49" s="95">
        <f>+[3]Datos!F135</f>
        <v>0</v>
      </c>
    </row>
    <row r="50" spans="1:6" ht="29.25" hidden="1" customHeight="1" x14ac:dyDescent="0.25">
      <c r="A50" s="437">
        <f>+[4]Datos!B136</f>
        <v>0</v>
      </c>
      <c r="B50" s="1135">
        <f>+[3]Datos!D136</f>
        <v>0</v>
      </c>
      <c r="C50" s="1135"/>
      <c r="D50" s="1135"/>
      <c r="E50" s="94">
        <f>+[3]Datos!E136</f>
        <v>0</v>
      </c>
      <c r="F50" s="95">
        <f>+[3]Datos!F136</f>
        <v>0</v>
      </c>
    </row>
    <row r="51" spans="1:6" ht="29.25" hidden="1" customHeight="1" x14ac:dyDescent="0.25">
      <c r="A51" s="437">
        <f>+[4]Datos!B137</f>
        <v>0</v>
      </c>
      <c r="B51" s="1135">
        <f>+[3]Datos!D137</f>
        <v>0</v>
      </c>
      <c r="C51" s="1135"/>
      <c r="D51" s="1135"/>
      <c r="E51" s="94">
        <f>+[3]Datos!E137</f>
        <v>0</v>
      </c>
      <c r="F51" s="95">
        <f>+[3]Datos!F137</f>
        <v>0</v>
      </c>
    </row>
    <row r="52" spans="1:6" ht="29.25" hidden="1" customHeight="1" x14ac:dyDescent="0.25">
      <c r="A52" s="437">
        <f>+[4]Datos!B138</f>
        <v>0</v>
      </c>
      <c r="B52" s="1135">
        <f>+[3]Datos!D138</f>
        <v>0</v>
      </c>
      <c r="C52" s="1135"/>
      <c r="D52" s="1135"/>
      <c r="E52" s="94">
        <f>+[3]Datos!E138</f>
        <v>0</v>
      </c>
      <c r="F52" s="95">
        <f>+[3]Datos!F138</f>
        <v>0</v>
      </c>
    </row>
    <row r="53" spans="1:6" ht="29.25" hidden="1" customHeight="1" x14ac:dyDescent="0.25">
      <c r="A53" s="437">
        <f>+[4]Datos!B139</f>
        <v>0</v>
      </c>
      <c r="B53" s="1135">
        <f>+[3]Datos!D139</f>
        <v>0</v>
      </c>
      <c r="C53" s="1135"/>
      <c r="D53" s="1135"/>
      <c r="E53" s="94">
        <f>+[3]Datos!E139</f>
        <v>0</v>
      </c>
      <c r="F53" s="95">
        <f>+[3]Datos!F139</f>
        <v>0</v>
      </c>
    </row>
    <row r="54" spans="1:6" ht="29.25" hidden="1" customHeight="1" x14ac:dyDescent="0.25">
      <c r="A54" s="437">
        <f>+[4]Datos!B140</f>
        <v>0</v>
      </c>
      <c r="B54" s="1135">
        <f>+[3]Datos!D140</f>
        <v>0</v>
      </c>
      <c r="C54" s="1135"/>
      <c r="D54" s="1135"/>
      <c r="E54" s="94">
        <f>+[3]Datos!E140</f>
        <v>0</v>
      </c>
      <c r="F54" s="95">
        <f>+[3]Datos!F140</f>
        <v>0</v>
      </c>
    </row>
    <row r="55" spans="1:6" ht="29.25" hidden="1" customHeight="1" x14ac:dyDescent="0.25">
      <c r="A55" s="437">
        <f>+[4]Datos!B141</f>
        <v>0</v>
      </c>
      <c r="B55" s="1135">
        <f>+[3]Datos!D141</f>
        <v>0</v>
      </c>
      <c r="C55" s="1135"/>
      <c r="D55" s="1135"/>
      <c r="E55" s="94">
        <f>+[3]Datos!E141</f>
        <v>0</v>
      </c>
      <c r="F55" s="95">
        <f>+[3]Datos!F141</f>
        <v>0</v>
      </c>
    </row>
    <row r="56" spans="1:6" ht="29.25" hidden="1" customHeight="1" x14ac:dyDescent="0.25">
      <c r="A56" s="437">
        <f>+[4]Datos!B142</f>
        <v>0</v>
      </c>
      <c r="B56" s="1135">
        <f>+[3]Datos!D142</f>
        <v>0</v>
      </c>
      <c r="C56" s="1135"/>
      <c r="D56" s="1135"/>
      <c r="E56" s="94">
        <f>+[3]Datos!E142</f>
        <v>0</v>
      </c>
      <c r="F56" s="95">
        <f>+[3]Datos!F142</f>
        <v>0</v>
      </c>
    </row>
    <row r="57" spans="1:6" ht="29.25" hidden="1" customHeight="1" x14ac:dyDescent="0.25">
      <c r="A57" s="437">
        <f>+[4]Datos!B143</f>
        <v>0</v>
      </c>
      <c r="B57" s="1135">
        <f>+[3]Datos!D143</f>
        <v>0</v>
      </c>
      <c r="C57" s="1135"/>
      <c r="D57" s="1135"/>
      <c r="E57" s="94">
        <f>+[3]Datos!E143</f>
        <v>0</v>
      </c>
      <c r="F57" s="95">
        <f>+[3]Datos!F143</f>
        <v>0</v>
      </c>
    </row>
    <row r="58" spans="1:6" ht="29.25" hidden="1" customHeight="1" x14ac:dyDescent="0.25">
      <c r="A58" s="437">
        <f>+[4]Datos!B144</f>
        <v>0</v>
      </c>
      <c r="B58" s="1135">
        <f>+[3]Datos!D144</f>
        <v>0</v>
      </c>
      <c r="C58" s="1135"/>
      <c r="D58" s="1135"/>
      <c r="E58" s="94">
        <f>+[3]Datos!E144</f>
        <v>0</v>
      </c>
      <c r="F58" s="95">
        <f>+[3]Datos!F144</f>
        <v>0</v>
      </c>
    </row>
    <row r="59" spans="1:6" ht="29.25" hidden="1" customHeight="1" x14ac:dyDescent="0.25">
      <c r="A59" s="437">
        <f>+[4]Datos!B145</f>
        <v>0</v>
      </c>
      <c r="B59" s="1135">
        <f>+[3]Datos!D145</f>
        <v>0</v>
      </c>
      <c r="C59" s="1135"/>
      <c r="D59" s="1135"/>
      <c r="E59" s="94" t="str">
        <f>+[3]Datos!E145</f>
        <v>SUBTOTAL</v>
      </c>
      <c r="F59" s="95">
        <v>0</v>
      </c>
    </row>
    <row r="60" spans="1:6" ht="29.25" hidden="1" customHeight="1" x14ac:dyDescent="0.25">
      <c r="A60" s="437">
        <f>+[4]Datos!B146</f>
        <v>0</v>
      </c>
      <c r="B60" s="1135">
        <f>+[3]Datos!D146</f>
        <v>0</v>
      </c>
      <c r="C60" s="1135"/>
      <c r="D60" s="1135"/>
      <c r="E60" s="94" t="str">
        <f>+[3]Datos!E146</f>
        <v xml:space="preserve">IVA </v>
      </c>
      <c r="F60" s="95">
        <f>+[3]Datos!F146</f>
        <v>0</v>
      </c>
    </row>
    <row r="61" spans="1:6" ht="29.25" hidden="1" customHeight="1" x14ac:dyDescent="0.25">
      <c r="A61" s="437">
        <f>+[4]Datos!B147</f>
        <v>0</v>
      </c>
      <c r="B61" s="1135">
        <f>+[3]Datos!D147</f>
        <v>0</v>
      </c>
      <c r="C61" s="1135"/>
      <c r="D61" s="1135"/>
      <c r="E61" s="94" t="str">
        <f>+[3]Datos!E147</f>
        <v>TOTAL</v>
      </c>
      <c r="F61" s="95">
        <v>0</v>
      </c>
    </row>
    <row r="62" spans="1:6" ht="29.25" hidden="1" customHeight="1" x14ac:dyDescent="0.25">
      <c r="A62" s="437">
        <f>+[4]Datos!B148</f>
        <v>0</v>
      </c>
      <c r="B62" s="1135">
        <f>+[3]Datos!D148</f>
        <v>0</v>
      </c>
      <c r="C62" s="1135"/>
      <c r="D62" s="1135"/>
      <c r="E62" s="94">
        <f>+[3]Datos!E148</f>
        <v>0</v>
      </c>
      <c r="F62" s="95">
        <f>+[3]Datos!F148</f>
        <v>0</v>
      </c>
    </row>
    <row r="63" spans="1:6" ht="29.25" hidden="1" customHeight="1" x14ac:dyDescent="0.25">
      <c r="A63" s="437">
        <f>+[4]Datos!B149</f>
        <v>0</v>
      </c>
      <c r="B63" s="1135">
        <f>+[3]Datos!D149</f>
        <v>0</v>
      </c>
      <c r="C63" s="1135"/>
      <c r="D63" s="1135"/>
      <c r="E63" s="94">
        <f>+[3]Datos!E149</f>
        <v>0</v>
      </c>
      <c r="F63" s="95">
        <f>+[3]Datos!F149</f>
        <v>0</v>
      </c>
    </row>
    <row r="64" spans="1:6" ht="29.25" hidden="1" customHeight="1" x14ac:dyDescent="0.25">
      <c r="A64" s="437">
        <f>+[4]Datos!B150</f>
        <v>0</v>
      </c>
      <c r="B64" s="1135">
        <f>+[3]Datos!D150</f>
        <v>0</v>
      </c>
      <c r="C64" s="1135"/>
      <c r="D64" s="1135"/>
      <c r="E64" s="94">
        <f>+[3]Datos!E150</f>
        <v>0</v>
      </c>
      <c r="F64" s="95">
        <f>+[3]Datos!F150</f>
        <v>0</v>
      </c>
    </row>
    <row r="65" spans="1:6" ht="29.25" hidden="1" customHeight="1" x14ac:dyDescent="0.25">
      <c r="A65" s="437">
        <f>+[4]Datos!B151</f>
        <v>0</v>
      </c>
      <c r="B65" s="1135">
        <f>+[3]Datos!D151</f>
        <v>0</v>
      </c>
      <c r="C65" s="1135"/>
      <c r="D65" s="1135"/>
      <c r="E65" s="94">
        <f>+[3]Datos!E151</f>
        <v>0</v>
      </c>
      <c r="F65" s="95">
        <f>+[3]Datos!F151</f>
        <v>0</v>
      </c>
    </row>
    <row r="66" spans="1:6" ht="29.25" hidden="1" customHeight="1" x14ac:dyDescent="0.25">
      <c r="A66" s="437">
        <f>+[4]Datos!B152</f>
        <v>0</v>
      </c>
      <c r="B66" s="1135">
        <f>+[3]Datos!D152</f>
        <v>0</v>
      </c>
      <c r="C66" s="1135"/>
      <c r="D66" s="1135"/>
      <c r="E66" s="94">
        <f>+[3]Datos!E152</f>
        <v>0</v>
      </c>
      <c r="F66" s="95">
        <f>+[3]Datos!F152</f>
        <v>0</v>
      </c>
    </row>
    <row r="67" spans="1:6" ht="29.25" hidden="1" customHeight="1" x14ac:dyDescent="0.25">
      <c r="A67" s="437">
        <f>+[4]Datos!B153</f>
        <v>0</v>
      </c>
      <c r="B67" s="1135">
        <f>+[3]Datos!D153</f>
        <v>0</v>
      </c>
      <c r="C67" s="1135"/>
      <c r="D67" s="1135"/>
      <c r="E67" s="94">
        <f>+[3]Datos!E153</f>
        <v>0</v>
      </c>
      <c r="F67" s="95">
        <f>+[3]Datos!F153</f>
        <v>0</v>
      </c>
    </row>
    <row r="68" spans="1:6" ht="29.25" hidden="1" customHeight="1" x14ac:dyDescent="0.25">
      <c r="A68" s="437">
        <f>+[4]Datos!B154</f>
        <v>0</v>
      </c>
      <c r="B68" s="1135">
        <f>+[3]Datos!D154</f>
        <v>0</v>
      </c>
      <c r="C68" s="1135"/>
      <c r="D68" s="1135"/>
      <c r="E68" s="94">
        <f>+[3]Datos!E154</f>
        <v>0</v>
      </c>
      <c r="F68" s="95">
        <f>+[3]Datos!F154</f>
        <v>0</v>
      </c>
    </row>
    <row r="69" spans="1:6" ht="29.25" hidden="1" customHeight="1" x14ac:dyDescent="0.25">
      <c r="A69" s="437">
        <f>+[4]Datos!B155</f>
        <v>0</v>
      </c>
      <c r="B69" s="1135">
        <f>+[3]Datos!D155</f>
        <v>0</v>
      </c>
      <c r="C69" s="1135"/>
      <c r="D69" s="1135"/>
      <c r="E69" s="94">
        <f>+[3]Datos!E155</f>
        <v>0</v>
      </c>
      <c r="F69" s="95">
        <f>+[3]Datos!F155</f>
        <v>0</v>
      </c>
    </row>
    <row r="70" spans="1:6" ht="29.25" hidden="1" customHeight="1" x14ac:dyDescent="0.25">
      <c r="A70" s="437">
        <f>+[4]Datos!B156</f>
        <v>0</v>
      </c>
      <c r="B70" s="1135">
        <f>+[3]Datos!D156</f>
        <v>0</v>
      </c>
      <c r="C70" s="1135"/>
      <c r="D70" s="1135"/>
      <c r="E70" s="94">
        <f>+[3]Datos!E156</f>
        <v>0</v>
      </c>
      <c r="F70" s="95">
        <f>+[3]Datos!F156</f>
        <v>0</v>
      </c>
    </row>
    <row r="71" spans="1:6" ht="29.25" hidden="1" customHeight="1" x14ac:dyDescent="0.25">
      <c r="A71" s="437">
        <f>+[4]Datos!B157</f>
        <v>0</v>
      </c>
      <c r="B71" s="1135">
        <f>+[3]Datos!D157</f>
        <v>0</v>
      </c>
      <c r="C71" s="1135"/>
      <c r="D71" s="1135"/>
      <c r="E71" s="94">
        <f>+[3]Datos!E157</f>
        <v>0</v>
      </c>
      <c r="F71" s="95">
        <f>+[3]Datos!F157</f>
        <v>0</v>
      </c>
    </row>
    <row r="72" spans="1:6" ht="29.25" hidden="1" customHeight="1" x14ac:dyDescent="0.25">
      <c r="A72" s="437">
        <f>+[4]Datos!B158</f>
        <v>0</v>
      </c>
      <c r="B72" s="1135">
        <f>+[3]Datos!D158</f>
        <v>0</v>
      </c>
      <c r="C72" s="1135"/>
      <c r="D72" s="1135"/>
      <c r="E72" s="94">
        <f>+[3]Datos!E158</f>
        <v>0</v>
      </c>
      <c r="F72" s="95">
        <f>+[3]Datos!F158</f>
        <v>0</v>
      </c>
    </row>
    <row r="73" spans="1:6" ht="29.25" hidden="1" customHeight="1" x14ac:dyDescent="0.25">
      <c r="A73" s="437">
        <f>+[4]Datos!B159</f>
        <v>0</v>
      </c>
      <c r="B73" s="1135">
        <f>+[3]Datos!D159</f>
        <v>0</v>
      </c>
      <c r="C73" s="1135"/>
      <c r="D73" s="1135"/>
      <c r="E73" s="94">
        <f>+[3]Datos!E159</f>
        <v>0</v>
      </c>
      <c r="F73" s="95">
        <f>+[3]Datos!F159</f>
        <v>0</v>
      </c>
    </row>
    <row r="74" spans="1:6" ht="29.25" hidden="1" customHeight="1" x14ac:dyDescent="0.25">
      <c r="A74" s="437">
        <f>+[4]Datos!B160</f>
        <v>0</v>
      </c>
      <c r="B74" s="1135">
        <f>+[3]Datos!D159</f>
        <v>0</v>
      </c>
      <c r="C74" s="1135"/>
      <c r="D74" s="1135"/>
      <c r="E74" s="94"/>
      <c r="F74" s="95">
        <f>+[3]Datos!F159</f>
        <v>0</v>
      </c>
    </row>
    <row r="75" spans="1:6" ht="29.25" hidden="1" customHeight="1" x14ac:dyDescent="0.25">
      <c r="A75" s="437">
        <f>+[4]Datos!B161</f>
        <v>0</v>
      </c>
      <c r="B75" s="1135">
        <f>+[3]Datos!D160</f>
        <v>0</v>
      </c>
      <c r="C75" s="1135"/>
      <c r="D75" s="1135"/>
      <c r="E75" s="94"/>
      <c r="F75" s="95">
        <f>+[3]Datos!F160</f>
        <v>0</v>
      </c>
    </row>
    <row r="76" spans="1:6" ht="29.25" hidden="1" customHeight="1" x14ac:dyDescent="0.25">
      <c r="A76" s="437">
        <f>+[4]Datos!B162</f>
        <v>0</v>
      </c>
      <c r="B76" s="1135">
        <f>+[3]Datos!D161</f>
        <v>0</v>
      </c>
      <c r="C76" s="1135"/>
      <c r="D76" s="1135"/>
      <c r="E76" s="94"/>
      <c r="F76" s="95">
        <f>+[3]Datos!F161</f>
        <v>0</v>
      </c>
    </row>
    <row r="77" spans="1:6" ht="29.25" hidden="1" customHeight="1" x14ac:dyDescent="0.25">
      <c r="A77" s="437">
        <f>+[4]Datos!B163</f>
        <v>0</v>
      </c>
      <c r="B77" s="1135">
        <f>+[3]Datos!D162</f>
        <v>0</v>
      </c>
      <c r="C77" s="1135"/>
      <c r="D77" s="1135"/>
      <c r="E77" s="94"/>
      <c r="F77" s="95">
        <f>+[3]Datos!F162</f>
        <v>0</v>
      </c>
    </row>
    <row r="78" spans="1:6" ht="29.25" hidden="1" customHeight="1" x14ac:dyDescent="0.25">
      <c r="A78" s="437">
        <f>+[4]Datos!B164</f>
        <v>0</v>
      </c>
      <c r="B78" s="1135">
        <f>+[3]Datos!D163</f>
        <v>0</v>
      </c>
      <c r="C78" s="1135"/>
      <c r="D78" s="1135"/>
      <c r="E78" s="94"/>
      <c r="F78" s="95">
        <f>+[3]Datos!F163</f>
        <v>0</v>
      </c>
    </row>
    <row r="79" spans="1:6" ht="29.25" hidden="1" customHeight="1" x14ac:dyDescent="0.25">
      <c r="A79" s="437">
        <f>+[4]Datos!B165</f>
        <v>0</v>
      </c>
      <c r="B79" s="1135">
        <f>+[3]Datos!D164</f>
        <v>0</v>
      </c>
      <c r="C79" s="1135"/>
      <c r="D79" s="1135"/>
      <c r="E79" s="94"/>
      <c r="F79" s="95">
        <f>+[3]Datos!F164</f>
        <v>0</v>
      </c>
    </row>
    <row r="80" spans="1:6" ht="29.25" hidden="1" customHeight="1" x14ac:dyDescent="0.25">
      <c r="A80" s="437">
        <f>+[4]Datos!B166</f>
        <v>0</v>
      </c>
      <c r="B80" s="1135">
        <f>+[3]Datos!D165</f>
        <v>0</v>
      </c>
      <c r="C80" s="1135"/>
      <c r="D80" s="1135"/>
      <c r="E80" s="94"/>
      <c r="F80" s="95">
        <f>+[3]Datos!F165</f>
        <v>0</v>
      </c>
    </row>
    <row r="81" spans="1:6" ht="29.25" hidden="1" customHeight="1" x14ac:dyDescent="0.25">
      <c r="A81" s="437">
        <f>+[4]Datos!B167</f>
        <v>0</v>
      </c>
      <c r="B81" s="1135">
        <f>+[3]Datos!D166</f>
        <v>0</v>
      </c>
      <c r="C81" s="1135"/>
      <c r="D81" s="1135"/>
      <c r="E81" s="94"/>
      <c r="F81" s="95">
        <f>+[3]Datos!F166</f>
        <v>0</v>
      </c>
    </row>
    <row r="82" spans="1:6" ht="29.25" hidden="1" customHeight="1" x14ac:dyDescent="0.25">
      <c r="A82" s="437">
        <f>+[4]Datos!B168</f>
        <v>0</v>
      </c>
      <c r="B82" s="1135">
        <f>+[3]Datos!D167</f>
        <v>0</v>
      </c>
      <c r="C82" s="1135"/>
      <c r="D82" s="1135"/>
      <c r="E82" s="94"/>
      <c r="F82" s="95">
        <f>+[3]Datos!F167</f>
        <v>0</v>
      </c>
    </row>
    <row r="83" spans="1:6" ht="29.25" hidden="1" customHeight="1" x14ac:dyDescent="0.25">
      <c r="A83" s="437">
        <f>+[4]Datos!B169</f>
        <v>0</v>
      </c>
      <c r="B83" s="1135">
        <f>+[3]Datos!D168</f>
        <v>0</v>
      </c>
      <c r="C83" s="1135"/>
      <c r="D83" s="1135"/>
      <c r="E83" s="94"/>
      <c r="F83" s="95">
        <f>+[3]Datos!F168</f>
        <v>0</v>
      </c>
    </row>
    <row r="84" spans="1:6" ht="29.25" hidden="1" customHeight="1" x14ac:dyDescent="0.25">
      <c r="A84" s="437">
        <f>+[4]Datos!B170</f>
        <v>0</v>
      </c>
      <c r="B84" s="1135">
        <f>+[3]Datos!D169</f>
        <v>0</v>
      </c>
      <c r="C84" s="1135"/>
      <c r="D84" s="1135"/>
      <c r="E84" s="94"/>
      <c r="F84" s="95">
        <f>+[3]Datos!F169</f>
        <v>0</v>
      </c>
    </row>
    <row r="85" spans="1:6" ht="29.25" hidden="1" customHeight="1" x14ac:dyDescent="0.25">
      <c r="A85" s="437">
        <f>+[4]Datos!B171</f>
        <v>0</v>
      </c>
      <c r="B85" s="1135">
        <f>+[3]Datos!D170</f>
        <v>0</v>
      </c>
      <c r="C85" s="1135"/>
      <c r="D85" s="1135"/>
      <c r="E85" s="94"/>
      <c r="F85" s="95">
        <f>+[3]Datos!F170</f>
        <v>0</v>
      </c>
    </row>
    <row r="86" spans="1:6" ht="29.25" hidden="1" customHeight="1" x14ac:dyDescent="0.25">
      <c r="A86" s="437">
        <f>+[4]Datos!B172</f>
        <v>0</v>
      </c>
      <c r="B86" s="1135">
        <f>+[3]Datos!D171</f>
        <v>0</v>
      </c>
      <c r="C86" s="1135"/>
      <c r="D86" s="1135"/>
      <c r="E86" s="94"/>
      <c r="F86" s="95">
        <f>+[3]Datos!F171</f>
        <v>0</v>
      </c>
    </row>
    <row r="87" spans="1:6" ht="29.25" hidden="1" customHeight="1" x14ac:dyDescent="0.25">
      <c r="A87" s="437">
        <f>+[4]Datos!B173</f>
        <v>0</v>
      </c>
      <c r="B87" s="1135">
        <f>+[3]Datos!D172</f>
        <v>0</v>
      </c>
      <c r="C87" s="1135"/>
      <c r="D87" s="1135"/>
      <c r="E87" s="94"/>
      <c r="F87" s="95">
        <f>+[3]Datos!F172</f>
        <v>0</v>
      </c>
    </row>
    <row r="88" spans="1:6" ht="29.25" hidden="1" customHeight="1" x14ac:dyDescent="0.25">
      <c r="A88" s="437">
        <f>+[4]Datos!B174</f>
        <v>0</v>
      </c>
      <c r="B88" s="1135">
        <f>+[3]Datos!D173</f>
        <v>0</v>
      </c>
      <c r="C88" s="1135"/>
      <c r="D88" s="1135"/>
      <c r="E88" s="94"/>
      <c r="F88" s="95">
        <f>+[3]Datos!F173</f>
        <v>0</v>
      </c>
    </row>
    <row r="89" spans="1:6" ht="29.25" hidden="1" customHeight="1" x14ac:dyDescent="0.25">
      <c r="A89" s="437">
        <f>+[4]Datos!B175</f>
        <v>0</v>
      </c>
      <c r="B89" s="1135">
        <f>+[3]Datos!D174</f>
        <v>0</v>
      </c>
      <c r="C89" s="1135"/>
      <c r="D89" s="1135"/>
      <c r="E89" s="94"/>
      <c r="F89" s="95">
        <f>+[3]Datos!F174</f>
        <v>0</v>
      </c>
    </row>
    <row r="90" spans="1:6" ht="29.25" hidden="1" customHeight="1" x14ac:dyDescent="0.25">
      <c r="A90" s="437">
        <f>+[4]Datos!B176</f>
        <v>0</v>
      </c>
      <c r="B90" s="1135">
        <f>+[3]Datos!D175</f>
        <v>0</v>
      </c>
      <c r="C90" s="1135"/>
      <c r="D90" s="1135"/>
      <c r="E90" s="94"/>
      <c r="F90" s="95">
        <f>+[3]Datos!F175</f>
        <v>0</v>
      </c>
    </row>
    <row r="91" spans="1:6" ht="29.25" hidden="1" customHeight="1" x14ac:dyDescent="0.25">
      <c r="A91" s="437">
        <f>+[4]Datos!B177</f>
        <v>0</v>
      </c>
      <c r="B91" s="1135">
        <f>+[3]Datos!D176</f>
        <v>0</v>
      </c>
      <c r="C91" s="1135"/>
      <c r="D91" s="1135"/>
      <c r="E91" s="94"/>
      <c r="F91" s="95">
        <f>+[3]Datos!F176</f>
        <v>0</v>
      </c>
    </row>
    <row r="92" spans="1:6" ht="29.25" hidden="1" customHeight="1" x14ac:dyDescent="0.25">
      <c r="A92" s="437">
        <f>+[4]Datos!B178</f>
        <v>0</v>
      </c>
      <c r="B92" s="1135">
        <f>+[3]Datos!D177</f>
        <v>0</v>
      </c>
      <c r="C92" s="1135"/>
      <c r="D92" s="1135"/>
      <c r="E92" s="94"/>
      <c r="F92" s="95">
        <f>+[3]Datos!F177</f>
        <v>0</v>
      </c>
    </row>
    <row r="93" spans="1:6" ht="29.25" hidden="1" customHeight="1" x14ac:dyDescent="0.25">
      <c r="A93" s="437">
        <f>+[4]Datos!B179</f>
        <v>0</v>
      </c>
      <c r="B93" s="1135">
        <f>+[3]Datos!D178</f>
        <v>0</v>
      </c>
      <c r="C93" s="1135"/>
      <c r="D93" s="1135"/>
      <c r="E93" s="94"/>
      <c r="F93" s="95">
        <f>+[3]Datos!F178</f>
        <v>0</v>
      </c>
    </row>
    <row r="94" spans="1:6" ht="29.25" hidden="1" customHeight="1" x14ac:dyDescent="0.25">
      <c r="A94" s="437">
        <f>+[4]Datos!B180</f>
        <v>0</v>
      </c>
      <c r="B94" s="1135"/>
      <c r="C94" s="1135"/>
      <c r="D94" s="1135"/>
      <c r="E94" s="94"/>
      <c r="F94" s="95"/>
    </row>
    <row r="95" spans="1:6" ht="29.25" hidden="1" customHeight="1" x14ac:dyDescent="0.25">
      <c r="A95" s="437">
        <f>+[4]Datos!B181</f>
        <v>0</v>
      </c>
      <c r="B95" s="1135"/>
      <c r="C95" s="1135"/>
      <c r="D95" s="1135"/>
      <c r="E95" s="94"/>
      <c r="F95" s="95"/>
    </row>
    <row r="96" spans="1:6" ht="29.25" hidden="1" customHeight="1" x14ac:dyDescent="0.25">
      <c r="A96" s="437">
        <f>+[4]Datos!B182</f>
        <v>0</v>
      </c>
      <c r="B96" s="1135"/>
      <c r="C96" s="1135"/>
      <c r="D96" s="1135"/>
      <c r="E96" s="94"/>
      <c r="F96" s="95"/>
    </row>
    <row r="97" spans="1:6" ht="29.25" hidden="1" customHeight="1" x14ac:dyDescent="0.25">
      <c r="A97" s="437">
        <f>+[4]Datos!B183</f>
        <v>0</v>
      </c>
      <c r="B97" s="1135"/>
      <c r="C97" s="1135"/>
      <c r="D97" s="1135"/>
      <c r="E97" s="94"/>
      <c r="F97" s="95"/>
    </row>
    <row r="98" spans="1:6" ht="29.25" hidden="1" customHeight="1" x14ac:dyDescent="0.25">
      <c r="A98" s="437">
        <f>+[4]Datos!B184</f>
        <v>0</v>
      </c>
      <c r="B98" s="1135"/>
      <c r="C98" s="1135"/>
      <c r="D98" s="1135"/>
      <c r="E98" s="94"/>
      <c r="F98" s="95"/>
    </row>
    <row r="99" spans="1:6" ht="29.25" hidden="1" customHeight="1" x14ac:dyDescent="0.25">
      <c r="A99" s="437">
        <f>+[4]Datos!B185</f>
        <v>0</v>
      </c>
      <c r="B99" s="1135"/>
      <c r="C99" s="1135"/>
      <c r="D99" s="1135"/>
      <c r="E99" s="94"/>
      <c r="F99" s="95"/>
    </row>
    <row r="100" spans="1:6" ht="29.25" hidden="1" customHeight="1" x14ac:dyDescent="0.25">
      <c r="A100" s="437">
        <f>+[4]Datos!B186</f>
        <v>0</v>
      </c>
      <c r="B100" s="1135"/>
      <c r="C100" s="1135"/>
      <c r="D100" s="1135"/>
      <c r="E100" s="94"/>
      <c r="F100" s="95"/>
    </row>
    <row r="101" spans="1:6" ht="29.25" hidden="1" customHeight="1" x14ac:dyDescent="0.25">
      <c r="A101" s="437">
        <f>+[4]Datos!B187</f>
        <v>0</v>
      </c>
      <c r="B101" s="1135"/>
      <c r="C101" s="1135"/>
      <c r="D101" s="1135"/>
      <c r="E101" s="94"/>
      <c r="F101" s="95"/>
    </row>
    <row r="102" spans="1:6" ht="29.25" hidden="1" customHeight="1" x14ac:dyDescent="0.25">
      <c r="A102" s="437">
        <f>+[4]Datos!B188</f>
        <v>0</v>
      </c>
      <c r="B102" s="1135"/>
      <c r="C102" s="1135"/>
      <c r="D102" s="1135"/>
      <c r="E102" s="94"/>
      <c r="F102" s="95"/>
    </row>
    <row r="103" spans="1:6" ht="29.25" hidden="1" customHeight="1" x14ac:dyDescent="0.25">
      <c r="A103" s="437">
        <f>+[4]Datos!B189</f>
        <v>0</v>
      </c>
      <c r="B103" s="1135"/>
      <c r="C103" s="1135"/>
      <c r="D103" s="1135"/>
      <c r="E103" s="94"/>
      <c r="F103" s="95"/>
    </row>
    <row r="104" spans="1:6" ht="29.25" hidden="1" customHeight="1" x14ac:dyDescent="0.25">
      <c r="A104" s="437">
        <f>+[4]Datos!B190</f>
        <v>0</v>
      </c>
      <c r="B104" s="1135"/>
      <c r="C104" s="1135"/>
      <c r="D104" s="1135"/>
      <c r="E104" s="94"/>
      <c r="F104" s="95"/>
    </row>
    <row r="105" spans="1:6" ht="29.25" hidden="1" customHeight="1" x14ac:dyDescent="0.25">
      <c r="A105" s="437">
        <f>+[4]Datos!B191</f>
        <v>0</v>
      </c>
      <c r="B105" s="1135"/>
      <c r="C105" s="1135"/>
      <c r="D105" s="1135"/>
      <c r="E105" s="94"/>
      <c r="F105" s="95"/>
    </row>
    <row r="106" spans="1:6" ht="15.75" hidden="1" thickBot="1" x14ac:dyDescent="0.3">
      <c r="A106" s="441"/>
      <c r="B106" s="1136"/>
      <c r="C106" s="1136"/>
      <c r="D106" s="1136"/>
      <c r="E106" s="443"/>
      <c r="F106" s="444"/>
    </row>
    <row r="107" spans="1:6" ht="29.25" hidden="1" customHeight="1" x14ac:dyDescent="0.25">
      <c r="A107" s="1137"/>
      <c r="B107" s="1138"/>
      <c r="C107" s="1138"/>
      <c r="D107" s="1139"/>
      <c r="E107" s="445" t="s">
        <v>547</v>
      </c>
      <c r="F107" s="446">
        <f>SUM(F28:F93)</f>
        <v>280000</v>
      </c>
    </row>
    <row r="108" spans="1:6" ht="29.25" hidden="1" customHeight="1" x14ac:dyDescent="0.25">
      <c r="A108" s="1129"/>
      <c r="B108" s="1130"/>
      <c r="C108" s="1130"/>
      <c r="D108" s="1131"/>
      <c r="E108" s="439" t="s">
        <v>548</v>
      </c>
      <c r="F108" s="106">
        <v>0</v>
      </c>
    </row>
    <row r="109" spans="1:6" ht="29.25" customHeight="1" thickBot="1" x14ac:dyDescent="0.3">
      <c r="A109" s="1132"/>
      <c r="B109" s="1133"/>
      <c r="C109" s="1133"/>
      <c r="D109" s="1134"/>
      <c r="E109" s="440" t="s">
        <v>414</v>
      </c>
      <c r="F109" s="107">
        <f>+F107</f>
        <v>280000</v>
      </c>
    </row>
    <row r="110" spans="1:6" ht="29.25" customHeight="1" thickBot="1" x14ac:dyDescent="0.3">
      <c r="A110" s="1119" t="s">
        <v>645</v>
      </c>
      <c r="B110" s="1120"/>
      <c r="C110" s="1120"/>
      <c r="D110" s="1120"/>
      <c r="E110" s="1121"/>
      <c r="F110" s="1122"/>
    </row>
    <row r="111" spans="1:6" x14ac:dyDescent="0.25">
      <c r="A111" s="81"/>
      <c r="B111" s="82"/>
      <c r="C111" s="96"/>
      <c r="D111" s="96"/>
      <c r="E111" s="97"/>
      <c r="F111" s="75"/>
    </row>
    <row r="112" spans="1:6" x14ac:dyDescent="0.25">
      <c r="A112" s="81"/>
      <c r="B112" s="82"/>
      <c r="C112" s="96"/>
      <c r="D112" s="96"/>
      <c r="E112" s="97"/>
      <c r="F112" s="75"/>
    </row>
    <row r="113" spans="1:6" x14ac:dyDescent="0.25">
      <c r="A113" s="81"/>
      <c r="B113" s="82"/>
      <c r="C113" s="96"/>
      <c r="D113" s="96"/>
      <c r="E113" s="97"/>
      <c r="F113" s="75"/>
    </row>
    <row r="114" spans="1:6" x14ac:dyDescent="0.25">
      <c r="A114" s="81" t="str">
        <f>+[3]Datos!B7</f>
        <v>BENJAMIN MARTINEZ LEMOS</v>
      </c>
      <c r="B114" s="82"/>
      <c r="C114" s="96"/>
      <c r="D114" s="96"/>
      <c r="E114" s="97"/>
      <c r="F114" s="75"/>
    </row>
    <row r="115" spans="1:6" ht="16.5" x14ac:dyDescent="0.3">
      <c r="A115" s="98" t="s">
        <v>598</v>
      </c>
      <c r="B115" s="99"/>
      <c r="C115" s="99"/>
      <c r="D115" s="100"/>
      <c r="E115" s="101"/>
      <c r="F115" s="75"/>
    </row>
    <row r="116" spans="1:6" x14ac:dyDescent="0.25">
      <c r="A116" s="1123" t="s">
        <v>599</v>
      </c>
      <c r="B116" s="1124"/>
      <c r="C116" s="1124"/>
      <c r="D116" s="1124"/>
      <c r="E116" s="1124"/>
      <c r="F116" s="1125"/>
    </row>
    <row r="117" spans="1:6" x14ac:dyDescent="0.25">
      <c r="A117" s="1123" t="s">
        <v>600</v>
      </c>
      <c r="B117" s="1124"/>
      <c r="C117" s="1124"/>
      <c r="D117" s="1124"/>
      <c r="E117" s="1124"/>
      <c r="F117" s="1125"/>
    </row>
    <row r="118" spans="1:6" ht="15.75" thickBot="1" x14ac:dyDescent="0.3">
      <c r="A118" s="1126" t="str">
        <f>+[3]Datos!B6</f>
        <v>Calle 49A N°03a - 006</v>
      </c>
      <c r="B118" s="1127"/>
      <c r="C118" s="1127"/>
      <c r="D118" s="1127"/>
      <c r="E118" s="1127"/>
      <c r="F118" s="1128"/>
    </row>
    <row r="119" spans="1:6" ht="15.75" thickBot="1" x14ac:dyDescent="0.3">
      <c r="A119" s="102" t="s">
        <v>601</v>
      </c>
      <c r="B119" s="103"/>
      <c r="C119" s="103"/>
      <c r="D119" s="103"/>
      <c r="E119" s="103"/>
      <c r="F119" s="104"/>
    </row>
  </sheetData>
  <mergeCells count="103">
    <mergeCell ref="A2:F2"/>
    <mergeCell ref="A3:F3"/>
    <mergeCell ref="A4:F4"/>
    <mergeCell ref="A8:E8"/>
    <mergeCell ref="A9:F9"/>
    <mergeCell ref="A10:F10"/>
    <mergeCell ref="A21:F22"/>
    <mergeCell ref="A23:B23"/>
    <mergeCell ref="C23:D23"/>
    <mergeCell ref="B27:D27"/>
    <mergeCell ref="B28:D28"/>
    <mergeCell ref="B29:D29"/>
    <mergeCell ref="A11:F11"/>
    <mergeCell ref="A13:E13"/>
    <mergeCell ref="E14:F14"/>
    <mergeCell ref="E15:F15"/>
    <mergeCell ref="A16:F17"/>
    <mergeCell ref="A18:B18"/>
    <mergeCell ref="C18:D18"/>
    <mergeCell ref="B36:D36"/>
    <mergeCell ref="B37:D37"/>
    <mergeCell ref="B38:D38"/>
    <mergeCell ref="B39:D39"/>
    <mergeCell ref="B40:D40"/>
    <mergeCell ref="B41:D41"/>
    <mergeCell ref="B30:D30"/>
    <mergeCell ref="B31:D31"/>
    <mergeCell ref="B32:D32"/>
    <mergeCell ref="B33:D33"/>
    <mergeCell ref="B34:D34"/>
    <mergeCell ref="B35:D35"/>
    <mergeCell ref="B48:D48"/>
    <mergeCell ref="B49:D49"/>
    <mergeCell ref="B50:D50"/>
    <mergeCell ref="B51:D51"/>
    <mergeCell ref="B52:D52"/>
    <mergeCell ref="B53:D53"/>
    <mergeCell ref="B42:D42"/>
    <mergeCell ref="B43:D43"/>
    <mergeCell ref="B44:D44"/>
    <mergeCell ref="B45:D45"/>
    <mergeCell ref="B46:D46"/>
    <mergeCell ref="B47:D47"/>
    <mergeCell ref="B60:D60"/>
    <mergeCell ref="B61:D61"/>
    <mergeCell ref="B62:D62"/>
    <mergeCell ref="B63:D63"/>
    <mergeCell ref="B64:D64"/>
    <mergeCell ref="B65:D65"/>
    <mergeCell ref="B54:D54"/>
    <mergeCell ref="B55:D55"/>
    <mergeCell ref="B56:D56"/>
    <mergeCell ref="B57:D57"/>
    <mergeCell ref="B58:D58"/>
    <mergeCell ref="B59:D59"/>
    <mergeCell ref="B72:D72"/>
    <mergeCell ref="B73:D73"/>
    <mergeCell ref="B74:D74"/>
    <mergeCell ref="B75:D75"/>
    <mergeCell ref="B76:D76"/>
    <mergeCell ref="B77:D77"/>
    <mergeCell ref="B66:D66"/>
    <mergeCell ref="B67:D67"/>
    <mergeCell ref="B68:D68"/>
    <mergeCell ref="B69:D69"/>
    <mergeCell ref="B70:D70"/>
    <mergeCell ref="B71:D71"/>
    <mergeCell ref="B84:D84"/>
    <mergeCell ref="B85:D85"/>
    <mergeCell ref="B86:D86"/>
    <mergeCell ref="B87:D87"/>
    <mergeCell ref="B88:D88"/>
    <mergeCell ref="B89:D89"/>
    <mergeCell ref="B78:D78"/>
    <mergeCell ref="B79:D79"/>
    <mergeCell ref="B80:D80"/>
    <mergeCell ref="B81:D81"/>
    <mergeCell ref="B82:D82"/>
    <mergeCell ref="B83:D83"/>
    <mergeCell ref="B96:D96"/>
    <mergeCell ref="B97:D97"/>
    <mergeCell ref="B98:D98"/>
    <mergeCell ref="B99:D99"/>
    <mergeCell ref="B100:D100"/>
    <mergeCell ref="B101:D101"/>
    <mergeCell ref="B90:D90"/>
    <mergeCell ref="B91:D91"/>
    <mergeCell ref="B92:D92"/>
    <mergeCell ref="B93:D93"/>
    <mergeCell ref="B94:D94"/>
    <mergeCell ref="B95:D95"/>
    <mergeCell ref="A110:F110"/>
    <mergeCell ref="A116:F116"/>
    <mergeCell ref="A117:F117"/>
    <mergeCell ref="A118:F118"/>
    <mergeCell ref="A108:D108"/>
    <mergeCell ref="A109:D109"/>
    <mergeCell ref="B102:D102"/>
    <mergeCell ref="B103:D103"/>
    <mergeCell ref="B104:D104"/>
    <mergeCell ref="B105:D105"/>
    <mergeCell ref="B106:D106"/>
    <mergeCell ref="A107:D107"/>
  </mergeCells>
  <printOptions horizontalCentered="1"/>
  <pageMargins left="0.62992125984251968" right="0.43307086614173229" top="1.4173228346456694" bottom="0.51181102362204722" header="0.31496062992125984" footer="0.51181102362204722"/>
  <pageSetup scale="91" fitToHeight="5" orientation="portrait" r:id="rId1"/>
  <headerFooter>
    <oddHeader>&amp;C
&amp;G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1:F108"/>
  <sheetViews>
    <sheetView workbookViewId="0">
      <selection activeCell="I26" sqref="I26"/>
    </sheetView>
  </sheetViews>
  <sheetFormatPr baseColWidth="10" defaultColWidth="11.42578125" defaultRowHeight="15" x14ac:dyDescent="0.25"/>
  <cols>
    <col min="2" max="2" width="15" customWidth="1"/>
    <col min="3" max="3" width="14.85546875" customWidth="1"/>
    <col min="4" max="4" width="27" customWidth="1"/>
    <col min="5" max="5" width="18.140625" customWidth="1"/>
    <col min="6" max="6" width="17.28515625" customWidth="1"/>
  </cols>
  <sheetData>
    <row r="1" spans="1:6" x14ac:dyDescent="0.25">
      <c r="A1" s="1163"/>
      <c r="B1" s="1164"/>
      <c r="C1" s="1164"/>
      <c r="D1" s="1164"/>
      <c r="E1" s="1164"/>
      <c r="F1" s="1165"/>
    </row>
    <row r="2" spans="1:6" ht="15.75" x14ac:dyDescent="0.25">
      <c r="A2" s="1166"/>
      <c r="B2" s="1167"/>
      <c r="C2" s="1167"/>
      <c r="D2" s="1167"/>
      <c r="E2" s="1167"/>
      <c r="F2" s="1168"/>
    </row>
    <row r="3" spans="1:6" ht="15.75" x14ac:dyDescent="0.25">
      <c r="A3" s="1166"/>
      <c r="B3" s="1167"/>
      <c r="C3" s="1167"/>
      <c r="D3" s="1167"/>
      <c r="E3" s="1167"/>
      <c r="F3" s="1168"/>
    </row>
    <row r="4" spans="1:6" ht="15.75" x14ac:dyDescent="0.25">
      <c r="A4" s="371"/>
      <c r="B4" s="372"/>
      <c r="C4" s="372"/>
      <c r="D4" s="372"/>
      <c r="E4" s="372"/>
      <c r="F4" s="373"/>
    </row>
    <row r="5" spans="1:6" ht="15.75" x14ac:dyDescent="0.25">
      <c r="A5" s="371"/>
      <c r="B5" s="372"/>
      <c r="C5" s="372"/>
      <c r="D5" s="372"/>
      <c r="E5" s="372"/>
      <c r="F5" s="373"/>
    </row>
    <row r="6" spans="1:6" ht="16.5" thickBot="1" x14ac:dyDescent="0.3">
      <c r="A6" s="118"/>
      <c r="B6" s="119"/>
      <c r="C6" s="119"/>
      <c r="D6" s="119"/>
      <c r="E6" s="119"/>
      <c r="F6" s="120"/>
    </row>
    <row r="7" spans="1:6" ht="15.75" x14ac:dyDescent="0.25">
      <c r="A7" s="1180"/>
      <c r="B7" s="1169"/>
      <c r="C7" s="1169"/>
      <c r="D7" s="1169"/>
      <c r="E7" s="1169"/>
      <c r="F7" s="76"/>
    </row>
    <row r="8" spans="1:6" ht="15.75" x14ac:dyDescent="0.25">
      <c r="A8" s="1166" t="s">
        <v>587</v>
      </c>
      <c r="B8" s="1167"/>
      <c r="C8" s="1167"/>
      <c r="D8" s="1167"/>
      <c r="E8" s="1181"/>
      <c r="F8" s="77">
        <f>+Datos!B92</f>
        <v>0</v>
      </c>
    </row>
    <row r="9" spans="1:6" ht="15.75" x14ac:dyDescent="0.25">
      <c r="A9" s="1166" t="s">
        <v>589</v>
      </c>
      <c r="B9" s="1167"/>
      <c r="C9" s="1167"/>
      <c r="D9" s="1167"/>
      <c r="E9" s="1167"/>
      <c r="F9" s="1168"/>
    </row>
    <row r="10" spans="1:6" ht="15.75" x14ac:dyDescent="0.25">
      <c r="A10" s="1166" t="s">
        <v>602</v>
      </c>
      <c r="B10" s="1167"/>
      <c r="C10" s="1167"/>
      <c r="D10" s="1167"/>
      <c r="E10" s="1167"/>
      <c r="F10" s="1168"/>
    </row>
    <row r="11" spans="1:6" ht="15.75" x14ac:dyDescent="0.25">
      <c r="A11" s="78"/>
      <c r="B11" s="79"/>
      <c r="C11" s="79"/>
      <c r="D11" s="79"/>
      <c r="E11" s="79"/>
      <c r="F11" s="80"/>
    </row>
    <row r="12" spans="1:6" x14ac:dyDescent="0.25">
      <c r="A12" s="81"/>
      <c r="B12" s="82"/>
      <c r="C12" s="82"/>
      <c r="D12" s="83"/>
      <c r="E12" s="1182" t="s">
        <v>590</v>
      </c>
      <c r="F12" s="1183"/>
    </row>
    <row r="13" spans="1:6" ht="26.25" customHeight="1" x14ac:dyDescent="0.25">
      <c r="A13" s="1184" t="s">
        <v>591</v>
      </c>
      <c r="B13" s="1185"/>
      <c r="C13" s="1186" t="str">
        <f>+Datos!B65</f>
        <v>VIVERO FLORECER S.A.S</v>
      </c>
      <c r="D13" s="1186"/>
      <c r="E13" s="1188" t="str">
        <f>+Datos!B96</f>
        <v>21 de junio de 2023</v>
      </c>
      <c r="F13" s="1189"/>
    </row>
    <row r="14" spans="1:6" ht="15.75" customHeight="1" thickBot="1" x14ac:dyDescent="0.3">
      <c r="A14" s="1184"/>
      <c r="B14" s="1185"/>
      <c r="C14" s="1187"/>
      <c r="D14" s="1187"/>
      <c r="E14" s="84" t="s">
        <v>592</v>
      </c>
      <c r="F14" s="85" t="e">
        <f>+Datos!#REF!</f>
        <v>#REF!</v>
      </c>
    </row>
    <row r="15" spans="1:6" ht="15.75" thickBot="1" x14ac:dyDescent="0.3">
      <c r="A15" s="86" t="s">
        <v>593</v>
      </c>
      <c r="B15" s="82"/>
      <c r="C15" s="87" t="str">
        <f>+Datos!B66</f>
        <v>900713950-7</v>
      </c>
      <c r="D15" s="88"/>
      <c r="E15" s="88" t="s">
        <v>382</v>
      </c>
      <c r="F15" s="89">
        <f>+Datos!G66</f>
        <v>6044445905</v>
      </c>
    </row>
    <row r="16" spans="1:6" ht="15.75" thickBot="1" x14ac:dyDescent="0.3">
      <c r="A16" s="86" t="s">
        <v>594</v>
      </c>
      <c r="B16" s="90"/>
      <c r="C16" s="84" t="str">
        <f>+Datos!G67</f>
        <v>Medellin</v>
      </c>
      <c r="D16" s="1190"/>
      <c r="E16" s="1190"/>
      <c r="F16" s="75"/>
    </row>
    <row r="17" spans="1:6" ht="15.75" thickBot="1" x14ac:dyDescent="0.3">
      <c r="A17" s="81"/>
      <c r="B17" s="82"/>
      <c r="C17" s="82"/>
      <c r="D17" s="82"/>
      <c r="E17" s="82"/>
      <c r="F17" s="75"/>
    </row>
    <row r="18" spans="1:6" x14ac:dyDescent="0.25">
      <c r="A18" s="91" t="s">
        <v>595</v>
      </c>
      <c r="B18" s="1143" t="s">
        <v>596</v>
      </c>
      <c r="C18" s="1143"/>
      <c r="D18" s="1143"/>
      <c r="E18" s="374" t="s">
        <v>597</v>
      </c>
      <c r="F18" s="92" t="s">
        <v>414</v>
      </c>
    </row>
    <row r="19" spans="1:6" x14ac:dyDescent="0.25">
      <c r="A19" s="93" t="e">
        <f>+Datos!#REF!</f>
        <v>#REF!</v>
      </c>
      <c r="B19" s="1135" t="e">
        <f>+Datos!#REF!</f>
        <v>#REF!</v>
      </c>
      <c r="C19" s="1135"/>
      <c r="D19" s="1135"/>
      <c r="E19" s="94" t="e">
        <f>+Datos!#REF!</f>
        <v>#REF!</v>
      </c>
      <c r="F19" s="95" t="e">
        <f>+Datos!#REF!</f>
        <v>#REF!</v>
      </c>
    </row>
    <row r="20" spans="1:6" ht="15.75" customHeight="1" x14ac:dyDescent="0.25">
      <c r="A20" s="93">
        <f>+Datos!B115</f>
        <v>4</v>
      </c>
      <c r="B20" s="1135" t="str">
        <f>+Datos!D115</f>
        <v>HUMUS</v>
      </c>
      <c r="C20" s="1135"/>
      <c r="D20" s="1135"/>
      <c r="E20" s="94">
        <f>+Datos!E115</f>
        <v>4000</v>
      </c>
      <c r="F20" s="95">
        <f>+Datos!F115</f>
        <v>16000</v>
      </c>
    </row>
    <row r="21" spans="1:6" ht="15.75" customHeight="1" x14ac:dyDescent="0.25">
      <c r="A21" s="93">
        <f>+Datos!B116</f>
        <v>3</v>
      </c>
      <c r="B21" s="1135" t="str">
        <f>+Datos!C116</f>
        <v>UNIDAD</v>
      </c>
      <c r="C21" s="1135"/>
      <c r="D21" s="1135"/>
      <c r="E21" s="94" t="str">
        <f>+Datos!D116</f>
        <v>CAPACHO No. 40</v>
      </c>
      <c r="F21" s="95">
        <f>+Datos!E116</f>
        <v>12000</v>
      </c>
    </row>
    <row r="22" spans="1:6" ht="15.75" customHeight="1" x14ac:dyDescent="0.25">
      <c r="A22" s="93">
        <f>+Datos!B117</f>
        <v>4</v>
      </c>
      <c r="B22" s="1135" t="str">
        <f>+Datos!C117</f>
        <v>UNIDAD</v>
      </c>
      <c r="C22" s="1135"/>
      <c r="D22" s="1135"/>
      <c r="E22" s="94" t="str">
        <f>+Datos!D117</f>
        <v>ROSAS</v>
      </c>
      <c r="F22" s="95">
        <f>+Datos!E117</f>
        <v>12000</v>
      </c>
    </row>
    <row r="23" spans="1:6" ht="15.75" customHeight="1" x14ac:dyDescent="0.25">
      <c r="A23" s="93">
        <f>+Datos!B118</f>
        <v>1</v>
      </c>
      <c r="B23" s="1135" t="str">
        <f>+Datos!C118</f>
        <v>KIT</v>
      </c>
      <c r="C23" s="1135"/>
      <c r="D23" s="1135"/>
      <c r="E23" s="94" t="str">
        <f>+Datos!D118</f>
        <v>HERRAMIENTAS</v>
      </c>
      <c r="F23" s="95">
        <f>+Datos!E118</f>
        <v>30000</v>
      </c>
    </row>
    <row r="24" spans="1:6" ht="15.75" customHeight="1" x14ac:dyDescent="0.25">
      <c r="A24" s="93">
        <f>+Datos!B119</f>
        <v>2</v>
      </c>
      <c r="B24" s="1135" t="str">
        <f>+Datos!C119</f>
        <v>UNIDAD</v>
      </c>
      <c r="C24" s="1135"/>
      <c r="D24" s="1135"/>
      <c r="E24" s="94" t="str">
        <f>+Datos!D119</f>
        <v>BAILARINA</v>
      </c>
      <c r="F24" s="95">
        <f>+Datos!E119</f>
        <v>8000</v>
      </c>
    </row>
    <row r="25" spans="1:6" ht="15.75" customHeight="1" x14ac:dyDescent="0.25">
      <c r="A25" s="93">
        <f>+Datos!B120</f>
        <v>3</v>
      </c>
      <c r="B25" s="1135" t="str">
        <f>+Datos!C120</f>
        <v>UNIDAD</v>
      </c>
      <c r="C25" s="1135"/>
      <c r="D25" s="1135"/>
      <c r="E25" s="94" t="str">
        <f>+Datos!D120</f>
        <v>MATERA DE BARRO</v>
      </c>
      <c r="F25" s="95">
        <f>+Datos!E120</f>
        <v>13000</v>
      </c>
    </row>
    <row r="26" spans="1:6" ht="15.75" customHeight="1" x14ac:dyDescent="0.25">
      <c r="A26" s="93">
        <f>+Datos!B121</f>
        <v>1</v>
      </c>
      <c r="B26" s="1135" t="str">
        <f>+Datos!C121</f>
        <v>UNIDAD</v>
      </c>
      <c r="C26" s="1135"/>
      <c r="D26" s="1135"/>
      <c r="E26" s="94" t="str">
        <f>+Datos!D121</f>
        <v>MATERA DE BARRO</v>
      </c>
      <c r="F26" s="95">
        <f>+Datos!E121</f>
        <v>35000</v>
      </c>
    </row>
    <row r="27" spans="1:6" ht="15.75" customHeight="1" x14ac:dyDescent="0.25">
      <c r="A27" s="93">
        <f>+Datos!B122</f>
        <v>3</v>
      </c>
      <c r="B27" s="1135" t="str">
        <f>+Datos!C122</f>
        <v>UNIDAD</v>
      </c>
      <c r="C27" s="1135"/>
      <c r="D27" s="1135"/>
      <c r="E27" s="94" t="str">
        <f>+Datos!D122</f>
        <v>MATERA PLASTICA</v>
      </c>
      <c r="F27" s="95">
        <f>+Datos!E122</f>
        <v>20000</v>
      </c>
    </row>
    <row r="28" spans="1:6" ht="15.75" customHeight="1" x14ac:dyDescent="0.25">
      <c r="A28" s="93">
        <f>+Datos!B123</f>
        <v>2</v>
      </c>
      <c r="B28" s="1135" t="str">
        <f>+Datos!C123</f>
        <v>UNIDAD</v>
      </c>
      <c r="C28" s="1135"/>
      <c r="D28" s="1135"/>
      <c r="E28" s="94" t="str">
        <f>+Datos!D123</f>
        <v xml:space="preserve">CROTO </v>
      </c>
      <c r="F28" s="95">
        <f>+Datos!E123</f>
        <v>18000</v>
      </c>
    </row>
    <row r="29" spans="1:6" ht="15.75" customHeight="1" x14ac:dyDescent="0.25">
      <c r="A29" s="93">
        <f>+Datos!B124</f>
        <v>2</v>
      </c>
      <c r="B29" s="1135" t="str">
        <f>+Datos!C124</f>
        <v>UNIDAD</v>
      </c>
      <c r="C29" s="1135"/>
      <c r="D29" s="1135"/>
      <c r="E29" s="94" t="str">
        <f>+Datos!D124</f>
        <v>MIAMI MATIZADO</v>
      </c>
      <c r="F29" s="95">
        <f>+Datos!E124</f>
        <v>12000</v>
      </c>
    </row>
    <row r="30" spans="1:6" x14ac:dyDescent="0.25">
      <c r="A30" s="93">
        <f>+Datos!B125</f>
        <v>2</v>
      </c>
      <c r="B30" s="1135" t="str">
        <f>+Datos!C125</f>
        <v>UNIDAD</v>
      </c>
      <c r="C30" s="1135"/>
      <c r="D30" s="1135"/>
      <c r="E30" s="94" t="str">
        <f>+Datos!D125</f>
        <v>BROMELIA</v>
      </c>
      <c r="F30" s="95">
        <f>+Datos!E125</f>
        <v>18500</v>
      </c>
    </row>
    <row r="31" spans="1:6" hidden="1" x14ac:dyDescent="0.25">
      <c r="A31" s="93">
        <f>+Datos!B126</f>
        <v>1</v>
      </c>
      <c r="B31" s="1135">
        <f>+Datos!C126</f>
        <v>0</v>
      </c>
      <c r="C31" s="1135"/>
      <c r="D31" s="1135"/>
      <c r="E31" s="94" t="str">
        <f>+Datos!D126</f>
        <v>TRANSPORTE</v>
      </c>
      <c r="F31" s="95">
        <f>+Datos!E126</f>
        <v>0</v>
      </c>
    </row>
    <row r="32" spans="1:6" hidden="1" x14ac:dyDescent="0.25">
      <c r="A32" s="93">
        <f>+Datos!B127</f>
        <v>13</v>
      </c>
      <c r="B32" s="1135" t="str">
        <f>+Datos!C127</f>
        <v>docena</v>
      </c>
      <c r="C32" s="1135"/>
      <c r="D32" s="1135"/>
      <c r="E32" s="94" t="str">
        <f>+Datos!D127</f>
        <v>Esponjilla de brillo X 12</v>
      </c>
      <c r="F32" s="95">
        <f>+Datos!E127</f>
        <v>3900</v>
      </c>
    </row>
    <row r="33" spans="1:6" hidden="1" x14ac:dyDescent="0.25">
      <c r="A33" s="93">
        <f>+Datos!B128</f>
        <v>10</v>
      </c>
      <c r="B33" s="1135" t="str">
        <f>+Datos!C128</f>
        <v>docena</v>
      </c>
      <c r="C33" s="1135"/>
      <c r="D33" s="1135"/>
      <c r="E33" s="94" t="str">
        <f>+Datos!D128</f>
        <v>Esponja  x docena</v>
      </c>
      <c r="F33" s="95">
        <f>+Datos!E128</f>
        <v>13500</v>
      </c>
    </row>
    <row r="34" spans="1:6" hidden="1" x14ac:dyDescent="0.25">
      <c r="A34" s="93">
        <f>+Datos!B129</f>
        <v>4</v>
      </c>
      <c r="B34" s="1135" t="str">
        <f>+Datos!C129</f>
        <v>lts</v>
      </c>
      <c r="C34" s="1135"/>
      <c r="D34" s="1135"/>
      <c r="E34" s="94"/>
      <c r="F34" s="95"/>
    </row>
    <row r="35" spans="1:6" hidden="1" x14ac:dyDescent="0.25">
      <c r="A35" s="93" t="e">
        <f>+Datos!#REF!</f>
        <v>#REF!</v>
      </c>
      <c r="B35" s="1135"/>
      <c r="C35" s="1135"/>
      <c r="D35" s="1135"/>
      <c r="E35" s="94"/>
      <c r="F35" s="95"/>
    </row>
    <row r="36" spans="1:6" hidden="1" x14ac:dyDescent="0.25">
      <c r="A36" s="93"/>
      <c r="B36" s="1135"/>
      <c r="C36" s="1135"/>
      <c r="D36" s="1135"/>
      <c r="E36" s="94"/>
      <c r="F36" s="95"/>
    </row>
    <row r="37" spans="1:6" hidden="1" x14ac:dyDescent="0.25">
      <c r="A37" s="93"/>
      <c r="B37" s="1135"/>
      <c r="C37" s="1135"/>
      <c r="D37" s="1135"/>
      <c r="E37" s="94"/>
      <c r="F37" s="95"/>
    </row>
    <row r="38" spans="1:6" hidden="1" x14ac:dyDescent="0.25">
      <c r="A38" s="93"/>
      <c r="B38" s="1135"/>
      <c r="C38" s="1135"/>
      <c r="D38" s="1135"/>
      <c r="E38" s="94"/>
      <c r="F38" s="95"/>
    </row>
    <row r="39" spans="1:6" hidden="1" x14ac:dyDescent="0.25">
      <c r="A39" s="93"/>
      <c r="B39" s="1135"/>
      <c r="C39" s="1135"/>
      <c r="D39" s="1135"/>
      <c r="E39" s="94"/>
      <c r="F39" s="95"/>
    </row>
    <row r="40" spans="1:6" x14ac:dyDescent="0.25">
      <c r="A40" s="93"/>
      <c r="B40" s="1135"/>
      <c r="C40" s="1135"/>
      <c r="D40" s="1135"/>
      <c r="E40" s="94"/>
      <c r="F40" s="95"/>
    </row>
    <row r="41" spans="1:6" x14ac:dyDescent="0.25">
      <c r="A41" s="93"/>
      <c r="B41" s="1135"/>
      <c r="C41" s="1135"/>
      <c r="D41" s="1135"/>
      <c r="E41" s="94"/>
      <c r="F41" s="95"/>
    </row>
    <row r="42" spans="1:6" x14ac:dyDescent="0.25">
      <c r="A42" s="93"/>
      <c r="B42" s="1135"/>
      <c r="C42" s="1135"/>
      <c r="D42" s="1135"/>
      <c r="E42" s="94"/>
      <c r="F42" s="95"/>
    </row>
    <row r="43" spans="1:6" ht="15.75" customHeight="1" x14ac:dyDescent="0.25">
      <c r="A43" s="93"/>
      <c r="B43" s="1135"/>
      <c r="C43" s="1135"/>
      <c r="D43" s="1135"/>
      <c r="E43" s="94"/>
      <c r="F43" s="95"/>
    </row>
    <row r="44" spans="1:6" ht="15.75" customHeight="1" x14ac:dyDescent="0.25">
      <c r="A44" s="93"/>
      <c r="B44" s="1135"/>
      <c r="C44" s="1135"/>
      <c r="D44" s="1135"/>
      <c r="E44" s="94"/>
      <c r="F44" s="95"/>
    </row>
    <row r="45" spans="1:6" ht="15.75" customHeight="1" x14ac:dyDescent="0.25">
      <c r="A45" s="93"/>
      <c r="B45" s="1135"/>
      <c r="C45" s="1135"/>
      <c r="D45" s="1135"/>
      <c r="E45" s="94"/>
      <c r="F45" s="95"/>
    </row>
    <row r="46" spans="1:6" ht="15.75" hidden="1" customHeight="1" x14ac:dyDescent="0.25">
      <c r="A46" s="93"/>
      <c r="B46" s="1135"/>
      <c r="C46" s="1135"/>
      <c r="D46" s="1135"/>
      <c r="E46" s="94"/>
      <c r="F46" s="95"/>
    </row>
    <row r="47" spans="1:6" ht="15.75" hidden="1" customHeight="1" x14ac:dyDescent="0.25">
      <c r="A47" s="93"/>
      <c r="B47" s="1135"/>
      <c r="C47" s="1135"/>
      <c r="D47" s="1135"/>
      <c r="E47" s="94"/>
      <c r="F47" s="95"/>
    </row>
    <row r="48" spans="1:6" ht="15.75" hidden="1" customHeight="1" x14ac:dyDescent="0.25">
      <c r="A48" s="93"/>
      <c r="B48" s="1135"/>
      <c r="C48" s="1135"/>
      <c r="D48" s="1135"/>
      <c r="E48" s="94"/>
      <c r="F48" s="95"/>
    </row>
    <row r="49" spans="1:6" ht="15.75" hidden="1" customHeight="1" x14ac:dyDescent="0.25">
      <c r="A49" s="93"/>
      <c r="B49" s="1135"/>
      <c r="C49" s="1135"/>
      <c r="D49" s="1135"/>
      <c r="E49" s="94"/>
      <c r="F49" s="95"/>
    </row>
    <row r="50" spans="1:6" hidden="1" x14ac:dyDescent="0.25">
      <c r="A50" s="93"/>
      <c r="B50" s="1135"/>
      <c r="C50" s="1135"/>
      <c r="D50" s="1135"/>
      <c r="E50" s="94"/>
      <c r="F50" s="95"/>
    </row>
    <row r="51" spans="1:6" hidden="1" x14ac:dyDescent="0.25">
      <c r="A51" s="93"/>
      <c r="B51" s="1135"/>
      <c r="C51" s="1135"/>
      <c r="D51" s="1135"/>
      <c r="E51" s="94"/>
      <c r="F51" s="95"/>
    </row>
    <row r="52" spans="1:6" hidden="1" x14ac:dyDescent="0.25">
      <c r="A52" s="93"/>
      <c r="B52" s="1135"/>
      <c r="C52" s="1135"/>
      <c r="D52" s="1135"/>
      <c r="E52" s="94"/>
      <c r="F52" s="95"/>
    </row>
    <row r="53" spans="1:6" hidden="1" x14ac:dyDescent="0.25">
      <c r="A53" s="93"/>
      <c r="B53" s="1135"/>
      <c r="C53" s="1135"/>
      <c r="D53" s="1135"/>
      <c r="E53" s="94"/>
      <c r="F53" s="95"/>
    </row>
    <row r="54" spans="1:6" hidden="1" x14ac:dyDescent="0.25">
      <c r="A54" s="93"/>
      <c r="B54" s="1135"/>
      <c r="C54" s="1135"/>
      <c r="D54" s="1135"/>
      <c r="E54" s="94"/>
      <c r="F54" s="95"/>
    </row>
    <row r="55" spans="1:6" hidden="1" x14ac:dyDescent="0.25">
      <c r="A55" s="93"/>
      <c r="B55" s="1135"/>
      <c r="C55" s="1135"/>
      <c r="D55" s="1135"/>
      <c r="E55" s="94"/>
      <c r="F55" s="95"/>
    </row>
    <row r="56" spans="1:6" hidden="1" x14ac:dyDescent="0.25">
      <c r="A56" s="93"/>
      <c r="B56" s="1135"/>
      <c r="C56" s="1135"/>
      <c r="D56" s="1135"/>
      <c r="E56" s="94"/>
      <c r="F56" s="95"/>
    </row>
    <row r="57" spans="1:6" hidden="1" x14ac:dyDescent="0.25">
      <c r="A57" s="93"/>
      <c r="B57" s="1135"/>
      <c r="C57" s="1135"/>
      <c r="D57" s="1135"/>
      <c r="E57" s="94"/>
      <c r="F57" s="95"/>
    </row>
    <row r="58" spans="1:6" hidden="1" x14ac:dyDescent="0.25">
      <c r="A58" s="93"/>
      <c r="B58" s="1135"/>
      <c r="C58" s="1135"/>
      <c r="D58" s="1135"/>
      <c r="E58" s="94"/>
      <c r="F58" s="95"/>
    </row>
    <row r="59" spans="1:6" hidden="1" x14ac:dyDescent="0.25">
      <c r="A59" s="93"/>
      <c r="B59" s="1135"/>
      <c r="C59" s="1135"/>
      <c r="D59" s="1135"/>
      <c r="E59" s="94"/>
      <c r="F59" s="95"/>
    </row>
    <row r="60" spans="1:6" hidden="1" x14ac:dyDescent="0.25">
      <c r="A60" s="93"/>
      <c r="B60" s="1135"/>
      <c r="C60" s="1135"/>
      <c r="D60" s="1135"/>
      <c r="E60" s="94"/>
      <c r="F60" s="95"/>
    </row>
    <row r="61" spans="1:6" hidden="1" x14ac:dyDescent="0.25">
      <c r="A61" s="93"/>
      <c r="B61" s="1135"/>
      <c r="C61" s="1135"/>
      <c r="D61" s="1135"/>
      <c r="E61" s="94"/>
      <c r="F61" s="95"/>
    </row>
    <row r="62" spans="1:6" hidden="1" x14ac:dyDescent="0.25">
      <c r="A62" s="93"/>
      <c r="B62" s="1135"/>
      <c r="C62" s="1135"/>
      <c r="D62" s="1135"/>
      <c r="E62" s="94"/>
      <c r="F62" s="95"/>
    </row>
    <row r="63" spans="1:6" hidden="1" x14ac:dyDescent="0.25">
      <c r="A63" s="93"/>
      <c r="B63" s="1135"/>
      <c r="C63" s="1135"/>
      <c r="D63" s="1135"/>
      <c r="E63" s="94"/>
      <c r="F63" s="95"/>
    </row>
    <row r="64" spans="1:6" hidden="1" x14ac:dyDescent="0.25">
      <c r="A64" s="93"/>
      <c r="B64" s="1135"/>
      <c r="C64" s="1135"/>
      <c r="D64" s="1135"/>
      <c r="E64" s="94"/>
      <c r="F64" s="95"/>
    </row>
    <row r="65" spans="1:6" hidden="1" x14ac:dyDescent="0.25">
      <c r="A65" s="93"/>
      <c r="B65" s="1135"/>
      <c r="C65" s="1135"/>
      <c r="D65" s="1135"/>
      <c r="E65" s="94"/>
      <c r="F65" s="95"/>
    </row>
    <row r="66" spans="1:6" hidden="1" x14ac:dyDescent="0.25">
      <c r="A66" s="93"/>
      <c r="B66" s="1135"/>
      <c r="C66" s="1135"/>
      <c r="D66" s="1135"/>
      <c r="E66" s="94"/>
      <c r="F66" s="95"/>
    </row>
    <row r="67" spans="1:6" hidden="1" x14ac:dyDescent="0.25">
      <c r="A67" s="93"/>
      <c r="B67" s="1135"/>
      <c r="C67" s="1135"/>
      <c r="D67" s="1135"/>
      <c r="E67" s="94"/>
      <c r="F67" s="95"/>
    </row>
    <row r="68" spans="1:6" hidden="1" x14ac:dyDescent="0.25">
      <c r="A68" s="93"/>
      <c r="B68" s="1135"/>
      <c r="C68" s="1135"/>
      <c r="D68" s="1135"/>
      <c r="E68" s="94"/>
      <c r="F68" s="95"/>
    </row>
    <row r="69" spans="1:6" hidden="1" x14ac:dyDescent="0.25">
      <c r="A69" s="93"/>
      <c r="B69" s="1135"/>
      <c r="C69" s="1135"/>
      <c r="D69" s="1135"/>
      <c r="E69" s="94"/>
      <c r="F69" s="95"/>
    </row>
    <row r="70" spans="1:6" hidden="1" x14ac:dyDescent="0.25">
      <c r="A70" s="93"/>
      <c r="B70" s="1135"/>
      <c r="C70" s="1135"/>
      <c r="D70" s="1135"/>
      <c r="E70" s="94"/>
      <c r="F70" s="95"/>
    </row>
    <row r="71" spans="1:6" hidden="1" x14ac:dyDescent="0.25">
      <c r="A71" s="93"/>
      <c r="B71" s="1135"/>
      <c r="C71" s="1135"/>
      <c r="D71" s="1135"/>
      <c r="E71" s="94"/>
      <c r="F71" s="95"/>
    </row>
    <row r="72" spans="1:6" hidden="1" x14ac:dyDescent="0.25">
      <c r="A72" s="93"/>
      <c r="B72" s="1135"/>
      <c r="C72" s="1135"/>
      <c r="D72" s="1135"/>
      <c r="E72" s="94"/>
      <c r="F72" s="95"/>
    </row>
    <row r="73" spans="1:6" hidden="1" x14ac:dyDescent="0.25">
      <c r="A73" s="93"/>
      <c r="B73" s="1135"/>
      <c r="C73" s="1135"/>
      <c r="D73" s="1135"/>
      <c r="E73" s="94"/>
      <c r="F73" s="95"/>
    </row>
    <row r="74" spans="1:6" hidden="1" x14ac:dyDescent="0.25">
      <c r="A74" s="93"/>
      <c r="B74" s="1135"/>
      <c r="C74" s="1135"/>
      <c r="D74" s="1135"/>
      <c r="E74" s="94"/>
      <c r="F74" s="95"/>
    </row>
    <row r="75" spans="1:6" hidden="1" x14ac:dyDescent="0.25">
      <c r="A75" s="93"/>
      <c r="B75" s="1135"/>
      <c r="C75" s="1135"/>
      <c r="D75" s="1135"/>
      <c r="E75" s="94"/>
      <c r="F75" s="95"/>
    </row>
    <row r="76" spans="1:6" hidden="1" x14ac:dyDescent="0.25">
      <c r="A76" s="93"/>
      <c r="B76" s="1135"/>
      <c r="C76" s="1135"/>
      <c r="D76" s="1135"/>
      <c r="E76" s="94"/>
      <c r="F76" s="95"/>
    </row>
    <row r="77" spans="1:6" hidden="1" x14ac:dyDescent="0.25">
      <c r="A77" s="93"/>
      <c r="B77" s="1135"/>
      <c r="C77" s="1135"/>
      <c r="D77" s="1135"/>
      <c r="E77" s="94"/>
      <c r="F77" s="95"/>
    </row>
    <row r="78" spans="1:6" hidden="1" x14ac:dyDescent="0.25">
      <c r="A78" s="93"/>
      <c r="B78" s="1135"/>
      <c r="C78" s="1135"/>
      <c r="D78" s="1135"/>
      <c r="E78" s="94"/>
      <c r="F78" s="95"/>
    </row>
    <row r="79" spans="1:6" hidden="1" x14ac:dyDescent="0.25">
      <c r="A79" s="93"/>
      <c r="B79" s="1135"/>
      <c r="C79" s="1135"/>
      <c r="D79" s="1135"/>
      <c r="E79" s="94"/>
      <c r="F79" s="95"/>
    </row>
    <row r="80" spans="1:6" hidden="1" x14ac:dyDescent="0.25">
      <c r="A80" s="93"/>
      <c r="B80" s="1135"/>
      <c r="C80" s="1135"/>
      <c r="D80" s="1135"/>
      <c r="E80" s="94"/>
      <c r="F80" s="95"/>
    </row>
    <row r="81" spans="1:6" hidden="1" x14ac:dyDescent="0.25">
      <c r="A81" s="93"/>
      <c r="B81" s="1135"/>
      <c r="C81" s="1135"/>
      <c r="D81" s="1135"/>
      <c r="E81" s="94"/>
      <c r="F81" s="95"/>
    </row>
    <row r="82" spans="1:6" hidden="1" x14ac:dyDescent="0.25">
      <c r="A82" s="93"/>
      <c r="B82" s="1135"/>
      <c r="C82" s="1135"/>
      <c r="D82" s="1135"/>
      <c r="E82" s="94"/>
      <c r="F82" s="95"/>
    </row>
    <row r="83" spans="1:6" hidden="1" x14ac:dyDescent="0.25">
      <c r="A83" s="93"/>
      <c r="B83" s="1135"/>
      <c r="C83" s="1135"/>
      <c r="D83" s="1135"/>
      <c r="E83" s="94"/>
      <c r="F83" s="95"/>
    </row>
    <row r="84" spans="1:6" hidden="1" x14ac:dyDescent="0.25">
      <c r="A84" s="93"/>
      <c r="B84" s="1135"/>
      <c r="C84" s="1135"/>
      <c r="D84" s="1135"/>
      <c r="E84" s="94"/>
      <c r="F84" s="95"/>
    </row>
    <row r="85" spans="1:6" x14ac:dyDescent="0.25">
      <c r="A85" s="93"/>
      <c r="B85" s="1135"/>
      <c r="C85" s="1135"/>
      <c r="D85" s="1135"/>
      <c r="E85" s="94"/>
      <c r="F85" s="95"/>
    </row>
    <row r="86" spans="1:6" hidden="1" x14ac:dyDescent="0.25">
      <c r="A86" s="93"/>
      <c r="B86" s="1135"/>
      <c r="C86" s="1135"/>
      <c r="D86" s="1135"/>
      <c r="E86" s="94"/>
      <c r="F86" s="95"/>
    </row>
    <row r="87" spans="1:6" hidden="1" x14ac:dyDescent="0.25">
      <c r="A87" s="93"/>
      <c r="B87" s="1135"/>
      <c r="C87" s="1135"/>
      <c r="D87" s="1135"/>
      <c r="E87" s="94"/>
      <c r="F87" s="95"/>
    </row>
    <row r="88" spans="1:6" hidden="1" x14ac:dyDescent="0.25">
      <c r="A88" s="93"/>
      <c r="B88" s="1135"/>
      <c r="C88" s="1135"/>
      <c r="D88" s="1135"/>
      <c r="E88" s="94"/>
      <c r="F88" s="95"/>
    </row>
    <row r="89" spans="1:6" hidden="1" x14ac:dyDescent="0.25">
      <c r="A89" s="93"/>
      <c r="B89" s="1135"/>
      <c r="C89" s="1135"/>
      <c r="D89" s="1135"/>
      <c r="E89" s="94"/>
      <c r="F89" s="95"/>
    </row>
    <row r="90" spans="1:6" hidden="1" x14ac:dyDescent="0.25">
      <c r="A90" s="93"/>
      <c r="B90" s="1135"/>
      <c r="C90" s="1135"/>
      <c r="D90" s="1135"/>
      <c r="E90" s="94"/>
      <c r="F90" s="95"/>
    </row>
    <row r="91" spans="1:6" hidden="1" x14ac:dyDescent="0.25">
      <c r="A91" s="93"/>
      <c r="B91" s="1135"/>
      <c r="C91" s="1135"/>
      <c r="D91" s="1135"/>
      <c r="E91" s="94"/>
      <c r="F91" s="95"/>
    </row>
    <row r="92" spans="1:6" hidden="1" x14ac:dyDescent="0.25">
      <c r="A92" s="93"/>
      <c r="B92" s="1135"/>
      <c r="C92" s="1135"/>
      <c r="D92" s="1135"/>
      <c r="E92" s="94"/>
      <c r="F92" s="95"/>
    </row>
    <row r="93" spans="1:6" hidden="1" x14ac:dyDescent="0.25">
      <c r="A93" s="93"/>
      <c r="B93" s="1135"/>
      <c r="C93" s="1135"/>
      <c r="D93" s="1135"/>
      <c r="E93" s="94"/>
      <c r="F93" s="95"/>
    </row>
    <row r="94" spans="1:6" hidden="1" x14ac:dyDescent="0.25">
      <c r="A94" s="93"/>
      <c r="B94" s="1135"/>
      <c r="C94" s="1135"/>
      <c r="D94" s="1135"/>
      <c r="E94" s="94"/>
      <c r="F94" s="95"/>
    </row>
    <row r="95" spans="1:6" hidden="1" x14ac:dyDescent="0.25">
      <c r="A95" s="93"/>
      <c r="B95" s="1135"/>
      <c r="C95" s="1135"/>
      <c r="D95" s="1135"/>
      <c r="E95" s="94"/>
      <c r="F95" s="95"/>
    </row>
    <row r="96" spans="1:6" hidden="1" x14ac:dyDescent="0.25">
      <c r="A96" s="93"/>
      <c r="B96" s="1135"/>
      <c r="C96" s="1135"/>
      <c r="D96" s="1135"/>
      <c r="E96" s="94"/>
      <c r="F96" s="95"/>
    </row>
    <row r="97" spans="1:6" x14ac:dyDescent="0.25">
      <c r="A97" s="93"/>
      <c r="B97" s="1135"/>
      <c r="C97" s="1135"/>
      <c r="D97" s="1135"/>
      <c r="E97" s="94"/>
      <c r="F97" s="95"/>
    </row>
    <row r="98" spans="1:6" x14ac:dyDescent="0.25">
      <c r="A98" s="1191" t="s">
        <v>547</v>
      </c>
      <c r="B98" s="1192"/>
      <c r="C98" s="1192"/>
      <c r="D98" s="1192"/>
      <c r="E98" s="1192"/>
      <c r="F98" s="105" t="e">
        <f>SUM(F19:F84)</f>
        <v>#REF!</v>
      </c>
    </row>
    <row r="99" spans="1:6" x14ac:dyDescent="0.25">
      <c r="A99" s="1191" t="s">
        <v>548</v>
      </c>
      <c r="B99" s="1192"/>
      <c r="C99" s="1192"/>
      <c r="D99" s="1192"/>
      <c r="E99" s="1192"/>
      <c r="F99" s="106">
        <v>0</v>
      </c>
    </row>
    <row r="100" spans="1:6" ht="15.75" thickBot="1" x14ac:dyDescent="0.3">
      <c r="A100" s="1193" t="s">
        <v>414</v>
      </c>
      <c r="B100" s="1194"/>
      <c r="C100" s="1194"/>
      <c r="D100" s="1194"/>
      <c r="E100" s="1194"/>
      <c r="F100" s="107" t="e">
        <f>+F98</f>
        <v>#REF!</v>
      </c>
    </row>
    <row r="101" spans="1:6" x14ac:dyDescent="0.25">
      <c r="A101" s="81"/>
      <c r="B101" s="82"/>
      <c r="C101" s="96"/>
      <c r="D101" s="96"/>
      <c r="E101" s="97"/>
      <c r="F101" s="75"/>
    </row>
    <row r="102" spans="1:6" x14ac:dyDescent="0.25">
      <c r="A102" s="81"/>
      <c r="B102" s="82"/>
      <c r="C102" s="96"/>
      <c r="D102" s="96"/>
      <c r="E102" s="97"/>
      <c r="F102" s="75"/>
    </row>
    <row r="103" spans="1:6" x14ac:dyDescent="0.25">
      <c r="A103" s="81" t="str">
        <f>+Datos!B7</f>
        <v>ALICIA MARIA MARIN OCHOA</v>
      </c>
      <c r="B103" s="82"/>
      <c r="C103" s="96"/>
      <c r="D103" s="96"/>
      <c r="E103" s="97"/>
      <c r="F103" s="75"/>
    </row>
    <row r="104" spans="1:6" ht="16.5" x14ac:dyDescent="0.3">
      <c r="A104" s="98" t="s">
        <v>598</v>
      </c>
      <c r="B104" s="99"/>
      <c r="C104" s="99"/>
      <c r="D104" s="100"/>
      <c r="E104" s="101"/>
      <c r="F104" s="75"/>
    </row>
    <row r="105" spans="1:6" x14ac:dyDescent="0.25">
      <c r="A105" s="1123" t="s">
        <v>599</v>
      </c>
      <c r="B105" s="1124"/>
      <c r="C105" s="1124"/>
      <c r="D105" s="1124"/>
      <c r="E105" s="1124"/>
      <c r="F105" s="1125"/>
    </row>
    <row r="106" spans="1:6" x14ac:dyDescent="0.25">
      <c r="A106" s="1123" t="s">
        <v>600</v>
      </c>
      <c r="B106" s="1124"/>
      <c r="C106" s="1124"/>
      <c r="D106" s="1124"/>
      <c r="E106" s="1124"/>
      <c r="F106" s="1125"/>
    </row>
    <row r="107" spans="1:6" ht="15.75" thickBot="1" x14ac:dyDescent="0.3">
      <c r="A107" s="1126" t="str">
        <f>+Datos!B6</f>
        <v>CALLE 32B No. 83-39 Medellín</v>
      </c>
      <c r="B107" s="1127"/>
      <c r="C107" s="1127"/>
      <c r="D107" s="1127"/>
      <c r="E107" s="1127"/>
      <c r="F107" s="1128"/>
    </row>
    <row r="108" spans="1:6" ht="15.75" thickBot="1" x14ac:dyDescent="0.3">
      <c r="A108" s="102" t="s">
        <v>601</v>
      </c>
      <c r="B108" s="103"/>
      <c r="C108" s="103"/>
      <c r="D108" s="103"/>
      <c r="E108" s="103"/>
      <c r="F108" s="104"/>
    </row>
  </sheetData>
  <mergeCells count="98">
    <mergeCell ref="B92:D92"/>
    <mergeCell ref="B93:D93"/>
    <mergeCell ref="B94:D94"/>
    <mergeCell ref="B95:D95"/>
    <mergeCell ref="A107:F107"/>
    <mergeCell ref="B96:D96"/>
    <mergeCell ref="A98:E98"/>
    <mergeCell ref="A99:E99"/>
    <mergeCell ref="A100:E100"/>
    <mergeCell ref="A105:F105"/>
    <mergeCell ref="A106:F106"/>
    <mergeCell ref="B97:D97"/>
    <mergeCell ref="B87:D87"/>
    <mergeCell ref="B88:D88"/>
    <mergeCell ref="B89:D89"/>
    <mergeCell ref="B90:D90"/>
    <mergeCell ref="B91:D91"/>
    <mergeCell ref="B82:D82"/>
    <mergeCell ref="B83:D83"/>
    <mergeCell ref="B84:D84"/>
    <mergeCell ref="B85:D85"/>
    <mergeCell ref="B86:D86"/>
    <mergeCell ref="B77:D77"/>
    <mergeCell ref="B78:D78"/>
    <mergeCell ref="B79:D79"/>
    <mergeCell ref="B80:D80"/>
    <mergeCell ref="B81:D81"/>
    <mergeCell ref="B72:D72"/>
    <mergeCell ref="B73:D73"/>
    <mergeCell ref="B74:D74"/>
    <mergeCell ref="B75:D75"/>
    <mergeCell ref="B76:D76"/>
    <mergeCell ref="B67:D67"/>
    <mergeCell ref="B68:D68"/>
    <mergeCell ref="B69:D69"/>
    <mergeCell ref="B70:D70"/>
    <mergeCell ref="B71:D71"/>
    <mergeCell ref="B62:D62"/>
    <mergeCell ref="B63:D63"/>
    <mergeCell ref="B64:D64"/>
    <mergeCell ref="B65:D65"/>
    <mergeCell ref="B66:D66"/>
    <mergeCell ref="B57:D57"/>
    <mergeCell ref="B58:D58"/>
    <mergeCell ref="B59:D59"/>
    <mergeCell ref="B60:D60"/>
    <mergeCell ref="B61:D61"/>
    <mergeCell ref="B52:D52"/>
    <mergeCell ref="B53:D53"/>
    <mergeCell ref="B54:D54"/>
    <mergeCell ref="B55:D55"/>
    <mergeCell ref="B56:D56"/>
    <mergeCell ref="B47:D47"/>
    <mergeCell ref="B48:D48"/>
    <mergeCell ref="B49:D49"/>
    <mergeCell ref="B50:D50"/>
    <mergeCell ref="B51:D51"/>
    <mergeCell ref="B42:D42"/>
    <mergeCell ref="B43:D43"/>
    <mergeCell ref="B44:D44"/>
    <mergeCell ref="B45:D45"/>
    <mergeCell ref="B46:D46"/>
    <mergeCell ref="B37:D37"/>
    <mergeCell ref="B38:D38"/>
    <mergeCell ref="B39:D39"/>
    <mergeCell ref="B40:D40"/>
    <mergeCell ref="B41:D41"/>
    <mergeCell ref="B32:D32"/>
    <mergeCell ref="B33:D33"/>
    <mergeCell ref="B34:D34"/>
    <mergeCell ref="B35:D35"/>
    <mergeCell ref="B36:D36"/>
    <mergeCell ref="B27:D27"/>
    <mergeCell ref="B28:D28"/>
    <mergeCell ref="B29:D29"/>
    <mergeCell ref="B30:D30"/>
    <mergeCell ref="B31:D31"/>
    <mergeCell ref="B22:D22"/>
    <mergeCell ref="B23:D23"/>
    <mergeCell ref="B24:D24"/>
    <mergeCell ref="B25:D25"/>
    <mergeCell ref="B26:D26"/>
    <mergeCell ref="D16:E16"/>
    <mergeCell ref="B18:D18"/>
    <mergeCell ref="B19:D19"/>
    <mergeCell ref="B20:D20"/>
    <mergeCell ref="B21:D21"/>
    <mergeCell ref="A9:F9"/>
    <mergeCell ref="A10:F10"/>
    <mergeCell ref="E12:F12"/>
    <mergeCell ref="A13:B14"/>
    <mergeCell ref="C13:D14"/>
    <mergeCell ref="E13:F13"/>
    <mergeCell ref="A1:F1"/>
    <mergeCell ref="A2:F2"/>
    <mergeCell ref="A3:F3"/>
    <mergeCell ref="A7:E7"/>
    <mergeCell ref="A8:E8"/>
  </mergeCells>
  <printOptions horizontalCentered="1"/>
  <pageMargins left="0.25" right="0.25" top="0.5" bottom="0.25" header="0.31496062992126" footer="0.31496062992126"/>
  <pageSetup scale="8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P144"/>
  <sheetViews>
    <sheetView topLeftCell="A42" zoomScale="90" zoomScaleNormal="90" workbookViewId="0">
      <selection activeCell="E68" sqref="E68"/>
    </sheetView>
  </sheetViews>
  <sheetFormatPr baseColWidth="10" defaultColWidth="11.42578125" defaultRowHeight="15" x14ac:dyDescent="0.25"/>
  <cols>
    <col min="1" max="1" width="32.5703125" style="10" customWidth="1"/>
    <col min="2" max="2" width="31.28515625" style="207" customWidth="1"/>
    <col min="3" max="3" width="22.140625" style="208" customWidth="1"/>
    <col min="4" max="4" width="39.140625" style="206" bestFit="1" customWidth="1"/>
    <col min="5" max="5" width="32.140625" style="206" customWidth="1"/>
    <col min="6" max="6" width="23.7109375" style="206" customWidth="1"/>
    <col min="7" max="8" width="20.7109375" customWidth="1"/>
    <col min="11" max="11" width="11.42578125" customWidth="1"/>
  </cols>
  <sheetData>
    <row r="1" spans="1:15" x14ac:dyDescent="0.25">
      <c r="A1" s="9"/>
      <c r="B1" s="5"/>
      <c r="C1" s="5"/>
      <c r="D1"/>
      <c r="E1"/>
      <c r="F1"/>
    </row>
    <row r="2" spans="1:15" x14ac:dyDescent="0.25">
      <c r="A2" s="10">
        <v>0</v>
      </c>
      <c r="B2" s="14"/>
      <c r="C2" s="1"/>
      <c r="D2"/>
      <c r="E2"/>
      <c r="F2"/>
    </row>
    <row r="3" spans="1:15" ht="15.75" thickBot="1" x14ac:dyDescent="0.3">
      <c r="A3" s="733" t="s">
        <v>319</v>
      </c>
      <c r="B3" s="733"/>
      <c r="C3" s="733"/>
      <c r="D3"/>
      <c r="E3"/>
      <c r="F3"/>
    </row>
    <row r="4" spans="1:15" x14ac:dyDescent="0.25">
      <c r="A4" s="16" t="s">
        <v>320</v>
      </c>
      <c r="B4" s="742" t="s">
        <v>743</v>
      </c>
      <c r="C4" s="743"/>
      <c r="D4" s="11"/>
      <c r="E4" s="11"/>
      <c r="F4"/>
    </row>
    <row r="5" spans="1:15" x14ac:dyDescent="0.25">
      <c r="A5" s="17" t="s">
        <v>321</v>
      </c>
      <c r="B5" s="744" t="s">
        <v>744</v>
      </c>
      <c r="C5" s="745"/>
      <c r="D5"/>
      <c r="E5"/>
      <c r="F5"/>
    </row>
    <row r="6" spans="1:15" x14ac:dyDescent="0.25">
      <c r="A6" s="17" t="s">
        <v>322</v>
      </c>
      <c r="B6" s="744" t="s">
        <v>745</v>
      </c>
      <c r="C6" s="745"/>
      <c r="D6"/>
      <c r="E6"/>
      <c r="F6"/>
    </row>
    <row r="7" spans="1:15" x14ac:dyDescent="0.25">
      <c r="A7" s="17" t="s">
        <v>318</v>
      </c>
      <c r="B7" s="748" t="s">
        <v>746</v>
      </c>
      <c r="C7" s="749"/>
      <c r="D7"/>
      <c r="E7"/>
      <c r="F7"/>
    </row>
    <row r="8" spans="1:15" x14ac:dyDescent="0.25">
      <c r="A8" s="17" t="s">
        <v>323</v>
      </c>
      <c r="B8" s="750">
        <v>21932473</v>
      </c>
      <c r="C8" s="751"/>
      <c r="D8"/>
      <c r="E8"/>
      <c r="F8"/>
    </row>
    <row r="9" spans="1:15" ht="15.75" thickBot="1" x14ac:dyDescent="0.3">
      <c r="A9" s="18" t="s">
        <v>324</v>
      </c>
      <c r="B9" s="746" t="s">
        <v>747</v>
      </c>
      <c r="C9" s="747"/>
      <c r="D9"/>
      <c r="E9"/>
      <c r="F9"/>
    </row>
    <row r="10" spans="1:15" x14ac:dyDescent="0.25">
      <c r="A10" s="131" t="s">
        <v>730</v>
      </c>
      <c r="B10" s="533">
        <v>2569097</v>
      </c>
      <c r="C10" s="15"/>
      <c r="D10"/>
      <c r="E10"/>
      <c r="F10"/>
    </row>
    <row r="11" spans="1:15" x14ac:dyDescent="0.25">
      <c r="A11" s="131" t="s">
        <v>731</v>
      </c>
      <c r="B11" s="534" t="s">
        <v>648</v>
      </c>
      <c r="C11" s="15"/>
      <c r="D11"/>
      <c r="E11"/>
      <c r="F11"/>
    </row>
    <row r="12" spans="1:15" ht="15.75" thickBot="1" x14ac:dyDescent="0.3">
      <c r="A12" s="734" t="s">
        <v>325</v>
      </c>
      <c r="B12" s="735"/>
      <c r="C12" s="735"/>
      <c r="D12" s="735"/>
      <c r="E12" s="735"/>
      <c r="F12"/>
    </row>
    <row r="13" spans="1:15" x14ac:dyDescent="0.25">
      <c r="A13" s="42" t="s">
        <v>326</v>
      </c>
      <c r="B13" s="147" t="s">
        <v>785</v>
      </c>
      <c r="C13" s="127" t="s">
        <v>327</v>
      </c>
      <c r="D13" s="45"/>
      <c r="E13"/>
      <c r="F13"/>
    </row>
    <row r="14" spans="1:15" s="116" customFormat="1" ht="130.5" customHeight="1" thickBot="1" x14ac:dyDescent="0.3">
      <c r="A14" s="185" t="s">
        <v>328</v>
      </c>
      <c r="B14" s="752" t="s">
        <v>796</v>
      </c>
      <c r="C14" s="752"/>
      <c r="D14" s="752"/>
      <c r="E14" s="752"/>
      <c r="F14" s="752"/>
    </row>
    <row r="15" spans="1:15" s="116" customFormat="1" ht="15.75" thickBot="1" x14ac:dyDescent="0.3">
      <c r="A15" s="186"/>
      <c r="B15" s="756"/>
      <c r="C15" s="757"/>
      <c r="D15" s="757"/>
      <c r="E15" s="757"/>
      <c r="F15" s="758"/>
      <c r="H15" s="772" t="s">
        <v>329</v>
      </c>
      <c r="I15" s="772"/>
      <c r="J15" s="772"/>
      <c r="K15" s="772"/>
      <c r="L15" s="772"/>
    </row>
    <row r="16" spans="1:15" ht="93" customHeight="1" thickBot="1" x14ac:dyDescent="0.3">
      <c r="A16" s="187" t="s">
        <v>330</v>
      </c>
      <c r="B16" s="753" t="s">
        <v>794</v>
      </c>
      <c r="C16" s="754"/>
      <c r="D16" s="754"/>
      <c r="E16" s="754"/>
      <c r="F16" s="755"/>
      <c r="H16" s="784" t="s">
        <v>331</v>
      </c>
      <c r="I16" s="784"/>
      <c r="J16" s="784"/>
      <c r="K16" s="64" t="s">
        <v>332</v>
      </c>
      <c r="N16" s="64" t="s">
        <v>333</v>
      </c>
      <c r="O16" s="64"/>
    </row>
    <row r="17" spans="1:16" ht="72.75" customHeight="1" x14ac:dyDescent="0.25">
      <c r="A17" s="187" t="s">
        <v>334</v>
      </c>
      <c r="B17" s="789" t="s">
        <v>795</v>
      </c>
      <c r="C17" s="790"/>
      <c r="D17" s="790"/>
      <c r="E17" s="790"/>
      <c r="F17" s="791"/>
      <c r="H17" s="773" t="s">
        <v>649</v>
      </c>
      <c r="I17" s="773"/>
      <c r="J17" s="773"/>
      <c r="K17" s="773" t="s">
        <v>721</v>
      </c>
      <c r="L17" s="773"/>
      <c r="M17" s="773"/>
      <c r="N17" s="773" t="s">
        <v>631</v>
      </c>
      <c r="O17" s="773"/>
      <c r="P17" s="773"/>
    </row>
    <row r="18" spans="1:16" ht="15.75" thickBot="1" x14ac:dyDescent="0.3">
      <c r="A18" s="188" t="s">
        <v>335</v>
      </c>
      <c r="B18" s="128" t="s">
        <v>789</v>
      </c>
      <c r="C18" s="129" t="s">
        <v>336</v>
      </c>
      <c r="D18" s="130"/>
      <c r="E18" s="130"/>
      <c r="F18" s="130"/>
    </row>
    <row r="19" spans="1:16" ht="38.25" customHeight="1" thickBot="1" x14ac:dyDescent="0.3">
      <c r="A19" s="189" t="s">
        <v>337</v>
      </c>
      <c r="B19" s="793" t="s">
        <v>797</v>
      </c>
      <c r="C19" s="793"/>
      <c r="D19" s="793"/>
      <c r="E19" s="793"/>
      <c r="F19" s="126"/>
      <c r="H19" s="64" t="s">
        <v>338</v>
      </c>
      <c r="I19" s="794" t="s">
        <v>649</v>
      </c>
      <c r="J19" s="794"/>
      <c r="K19" s="794"/>
      <c r="L19" s="794"/>
      <c r="M19" s="794"/>
    </row>
    <row r="20" spans="1:16" ht="80.25" customHeight="1" thickBot="1" x14ac:dyDescent="0.3">
      <c r="A20" s="190" t="s">
        <v>339</v>
      </c>
      <c r="B20" s="739" t="s">
        <v>770</v>
      </c>
      <c r="C20" s="740"/>
      <c r="D20" s="740"/>
      <c r="E20" s="741"/>
      <c r="F20"/>
      <c r="I20" s="794"/>
      <c r="J20" s="794"/>
      <c r="K20" s="794"/>
      <c r="L20" s="794"/>
      <c r="M20" s="794"/>
    </row>
    <row r="21" spans="1:16" ht="15.75" thickBot="1" x14ac:dyDescent="0.3">
      <c r="A21" s="191" t="s">
        <v>340</v>
      </c>
      <c r="B21" s="327">
        <v>650000</v>
      </c>
      <c r="C21" s="792" t="s">
        <v>799</v>
      </c>
      <c r="D21" s="792"/>
      <c r="E21" s="792"/>
      <c r="F21" s="328" t="s">
        <v>341</v>
      </c>
      <c r="G21" s="125"/>
      <c r="I21" s="794"/>
      <c r="J21" s="794"/>
      <c r="K21" s="794"/>
      <c r="L21" s="794"/>
      <c r="M21" s="794"/>
    </row>
    <row r="22" spans="1:16" x14ac:dyDescent="0.25">
      <c r="A22" s="192" t="s">
        <v>342</v>
      </c>
      <c r="B22" s="8" t="s">
        <v>343</v>
      </c>
      <c r="C22" s="15"/>
      <c r="D22"/>
      <c r="E22"/>
      <c r="F22"/>
      <c r="I22" s="794"/>
      <c r="J22" s="794"/>
      <c r="K22" s="794"/>
      <c r="L22" s="794"/>
      <c r="M22" s="794"/>
    </row>
    <row r="23" spans="1:16" ht="15.75" thickBot="1" x14ac:dyDescent="0.3">
      <c r="A23" s="734" t="s">
        <v>344</v>
      </c>
      <c r="B23" s="735"/>
      <c r="C23" s="735"/>
      <c r="D23" s="735"/>
      <c r="E23" s="735"/>
      <c r="F23"/>
      <c r="I23" s="794"/>
      <c r="J23" s="794"/>
      <c r="K23" s="794"/>
      <c r="L23" s="794"/>
      <c r="M23" s="794"/>
    </row>
    <row r="24" spans="1:16" x14ac:dyDescent="0.25">
      <c r="A24" s="193" t="s">
        <v>345</v>
      </c>
      <c r="B24" s="184">
        <v>17</v>
      </c>
      <c r="C24" s="196" t="s">
        <v>346</v>
      </c>
      <c r="D24" s="147" t="s">
        <v>813</v>
      </c>
      <c r="E24" s="153" t="s">
        <v>347</v>
      </c>
      <c r="F24"/>
      <c r="I24" s="794"/>
      <c r="J24" s="794"/>
      <c r="K24" s="794"/>
      <c r="L24" s="794"/>
      <c r="M24" s="794"/>
    </row>
    <row r="25" spans="1:16" x14ac:dyDescent="0.25">
      <c r="A25" s="194"/>
      <c r="B25" s="1"/>
      <c r="C25" s="199"/>
      <c r="D25"/>
      <c r="E25"/>
      <c r="F25"/>
      <c r="I25" s="794"/>
      <c r="J25" s="794"/>
      <c r="K25" s="794"/>
      <c r="L25" s="794"/>
      <c r="M25" s="794"/>
    </row>
    <row r="26" spans="1:16" ht="15.75" thickBot="1" x14ac:dyDescent="0.3">
      <c r="A26" s="195" t="s">
        <v>348</v>
      </c>
      <c r="B26" s="205">
        <v>29</v>
      </c>
      <c r="C26" s="200"/>
      <c r="D26" s="66"/>
      <c r="E26"/>
      <c r="F26"/>
      <c r="I26" s="794"/>
      <c r="J26" s="794"/>
      <c r="K26" s="794"/>
      <c r="L26" s="794"/>
      <c r="M26" s="794"/>
    </row>
    <row r="27" spans="1:16" ht="15.75" thickBot="1" x14ac:dyDescent="0.3">
      <c r="A27" s="195" t="s">
        <v>349</v>
      </c>
      <c r="B27" s="490" t="str">
        <f>+B13</f>
        <v>30 de julio 2024</v>
      </c>
      <c r="C27" s="200" t="s">
        <v>340</v>
      </c>
      <c r="D27" s="182">
        <v>650000</v>
      </c>
      <c r="E27" s="736" t="str">
        <f>+C21</f>
        <v>SEISCIENTOS CINCUENTA MIL PESOS M.L.</v>
      </c>
      <c r="F27" s="737"/>
      <c r="G27" s="738"/>
      <c r="I27" s="794"/>
      <c r="J27" s="794"/>
      <c r="K27" s="794"/>
      <c r="L27" s="794"/>
      <c r="M27" s="794"/>
    </row>
    <row r="28" spans="1:16" x14ac:dyDescent="0.25">
      <c r="A28" s="187"/>
      <c r="B28" s="43"/>
      <c r="C28" s="201"/>
      <c r="D28" s="44"/>
      <c r="E28" s="8"/>
      <c r="F28"/>
      <c r="I28" s="794"/>
      <c r="J28" s="794"/>
      <c r="K28" s="794"/>
      <c r="L28" s="794"/>
      <c r="M28" s="794"/>
    </row>
    <row r="29" spans="1:16" ht="15.75" thickBot="1" x14ac:dyDescent="0.3">
      <c r="A29" s="196" t="s">
        <v>350</v>
      </c>
      <c r="B29" s="184">
        <v>12</v>
      </c>
      <c r="C29" s="202"/>
      <c r="D29" s="133"/>
      <c r="E29"/>
      <c r="F29"/>
      <c r="I29" s="794"/>
      <c r="J29" s="794"/>
      <c r="K29" s="794"/>
      <c r="L29" s="794"/>
      <c r="M29" s="794"/>
    </row>
    <row r="30" spans="1:16" x14ac:dyDescent="0.25">
      <c r="A30" s="196" t="s">
        <v>351</v>
      </c>
      <c r="B30" s="514" t="s">
        <v>793</v>
      </c>
      <c r="C30" s="202" t="s">
        <v>340</v>
      </c>
      <c r="D30" s="183">
        <v>604450</v>
      </c>
      <c r="E30" s="47" t="s">
        <v>781</v>
      </c>
      <c r="F30" s="538"/>
      <c r="G30" s="538"/>
      <c r="I30" s="794"/>
      <c r="J30" s="794"/>
      <c r="K30" s="794"/>
      <c r="L30" s="794"/>
      <c r="M30" s="794"/>
    </row>
    <row r="31" spans="1:16" x14ac:dyDescent="0.25">
      <c r="B31" s="1"/>
      <c r="C31" s="1"/>
      <c r="D31"/>
      <c r="E31"/>
      <c r="F31"/>
    </row>
    <row r="32" spans="1:16" ht="15.75" thickBot="1" x14ac:dyDescent="0.3">
      <c r="B32" s="1"/>
      <c r="C32" s="1"/>
      <c r="D32"/>
      <c r="E32"/>
      <c r="F32"/>
    </row>
    <row r="33" spans="1:16" ht="15.75" thickBot="1" x14ac:dyDescent="0.3">
      <c r="A33" s="19" t="s">
        <v>352</v>
      </c>
      <c r="B33" s="20" t="s">
        <v>353</v>
      </c>
      <c r="C33" s="1"/>
      <c r="D33"/>
      <c r="E33"/>
      <c r="F33"/>
    </row>
    <row r="34" spans="1:16" ht="15.75" thickBot="1" x14ac:dyDescent="0.3">
      <c r="A34" s="12" t="s">
        <v>354</v>
      </c>
      <c r="B34" s="181" t="s">
        <v>785</v>
      </c>
      <c r="C34" s="46" t="s">
        <v>355</v>
      </c>
      <c r="D34" t="s">
        <v>356</v>
      </c>
      <c r="E34"/>
      <c r="F34"/>
    </row>
    <row r="35" spans="1:16" ht="27" thickBot="1" x14ac:dyDescent="0.3">
      <c r="A35" s="13" t="s">
        <v>122</v>
      </c>
      <c r="B35" s="333" t="s">
        <v>786</v>
      </c>
      <c r="C35" s="778" t="s">
        <v>357</v>
      </c>
      <c r="D35" s="779"/>
      <c r="E35" s="782" t="s">
        <v>358</v>
      </c>
      <c r="F35" s="782" t="s">
        <v>359</v>
      </c>
      <c r="G35" s="785"/>
      <c r="J35" s="447" t="s">
        <v>646</v>
      </c>
      <c r="K35" s="448"/>
      <c r="L35" s="448"/>
      <c r="M35" s="448"/>
    </row>
    <row r="36" spans="1:16" ht="27" customHeight="1" thickBot="1" x14ac:dyDescent="0.3">
      <c r="A36" s="157" t="s">
        <v>123</v>
      </c>
      <c r="B36" s="333" t="s">
        <v>787</v>
      </c>
      <c r="C36" s="780"/>
      <c r="D36" s="781"/>
      <c r="E36" s="783"/>
      <c r="F36" s="786"/>
      <c r="G36" s="787"/>
      <c r="J36" s="794" t="s">
        <v>647</v>
      </c>
      <c r="K36" s="794"/>
      <c r="L36" s="794"/>
      <c r="M36" s="794"/>
      <c r="N36" s="794"/>
      <c r="O36" s="794"/>
      <c r="P36" s="794"/>
    </row>
    <row r="37" spans="1:16" ht="21" customHeight="1" thickBot="1" x14ac:dyDescent="0.3">
      <c r="A37" s="158" t="s">
        <v>125</v>
      </c>
      <c r="B37" s="329" t="s">
        <v>788</v>
      </c>
      <c r="C37" s="1"/>
      <c r="D37"/>
      <c r="E37"/>
      <c r="F37" s="786"/>
      <c r="G37" s="787"/>
      <c r="J37" s="794"/>
      <c r="K37" s="794"/>
      <c r="L37" s="794"/>
      <c r="M37" s="794"/>
      <c r="N37" s="794"/>
      <c r="O37" s="794"/>
      <c r="P37" s="794"/>
    </row>
    <row r="38" spans="1:16" ht="21.75" customHeight="1" thickBot="1" x14ac:dyDescent="0.3">
      <c r="A38" s="159" t="s">
        <v>360</v>
      </c>
      <c r="B38" s="329" t="str">
        <f>+B37</f>
        <v>2 de agosto 2024</v>
      </c>
      <c r="C38" s="142"/>
      <c r="D38"/>
      <c r="E38"/>
      <c r="F38" s="786"/>
      <c r="G38" s="787"/>
      <c r="J38" s="794"/>
      <c r="K38" s="794"/>
      <c r="L38" s="794"/>
      <c r="M38" s="794"/>
      <c r="N38" s="794"/>
      <c r="O38" s="794"/>
      <c r="P38" s="794"/>
    </row>
    <row r="39" spans="1:16" ht="27" thickBot="1" x14ac:dyDescent="0.3">
      <c r="A39" s="159" t="s">
        <v>130</v>
      </c>
      <c r="B39" s="377" t="s">
        <v>792</v>
      </c>
      <c r="C39" s="1"/>
      <c r="D39"/>
      <c r="E39"/>
      <c r="F39" s="786"/>
      <c r="G39" s="787"/>
      <c r="J39" s="794"/>
      <c r="K39" s="794"/>
      <c r="L39" s="794"/>
      <c r="M39" s="794"/>
      <c r="N39" s="794"/>
      <c r="O39" s="794"/>
      <c r="P39" s="794"/>
    </row>
    <row r="40" spans="1:16" ht="15.75" thickBot="1" x14ac:dyDescent="0.3">
      <c r="A40" s="159" t="s">
        <v>131</v>
      </c>
      <c r="B40" s="330" t="str">
        <f>+B30</f>
        <v>6 de agosto 2024</v>
      </c>
      <c r="C40" s="1" t="s">
        <v>361</v>
      </c>
      <c r="D40" s="381" t="s">
        <v>134</v>
      </c>
      <c r="E40"/>
      <c r="F40" s="783"/>
      <c r="G40" s="788"/>
      <c r="J40" s="794"/>
      <c r="K40" s="794"/>
      <c r="L40" s="794"/>
      <c r="M40" s="794"/>
      <c r="N40" s="794"/>
      <c r="O40" s="794"/>
      <c r="P40" s="794"/>
    </row>
    <row r="41" spans="1:16" ht="15.75" thickBot="1" x14ac:dyDescent="0.3">
      <c r="A41" s="157" t="s">
        <v>134</v>
      </c>
      <c r="B41" s="330" t="str">
        <f>+B30</f>
        <v>6 de agosto 2024</v>
      </c>
      <c r="C41" s="40" t="s">
        <v>362</v>
      </c>
      <c r="D41" s="381"/>
      <c r="E41"/>
      <c r="F41"/>
      <c r="J41" s="794"/>
      <c r="K41" s="794"/>
      <c r="L41" s="794"/>
      <c r="M41" s="794"/>
      <c r="N41" s="794"/>
      <c r="O41" s="794"/>
      <c r="P41" s="794"/>
    </row>
    <row r="42" spans="1:16" ht="15.75" thickBot="1" x14ac:dyDescent="0.3">
      <c r="A42" s="157" t="s">
        <v>136</v>
      </c>
      <c r="B42" s="331" t="s">
        <v>790</v>
      </c>
      <c r="C42" s="1" t="s">
        <v>363</v>
      </c>
      <c r="D42" s="419" t="s">
        <v>720</v>
      </c>
      <c r="E42"/>
      <c r="F42"/>
      <c r="J42" s="794"/>
      <c r="K42" s="794"/>
      <c r="L42" s="794"/>
      <c r="M42" s="794"/>
      <c r="N42" s="794"/>
      <c r="O42" s="794"/>
      <c r="P42" s="794"/>
    </row>
    <row r="43" spans="1:16" ht="15.75" thickBot="1" x14ac:dyDescent="0.3">
      <c r="A43" s="157" t="s">
        <v>364</v>
      </c>
      <c r="B43" s="332" t="str">
        <f>+B30</f>
        <v>6 de agosto 2024</v>
      </c>
      <c r="C43" s="1" t="s">
        <v>361</v>
      </c>
      <c r="D43"/>
      <c r="E43" t="s">
        <v>616</v>
      </c>
      <c r="F43" s="396" t="s">
        <v>748</v>
      </c>
      <c r="J43" s="794"/>
      <c r="K43" s="794"/>
      <c r="L43" s="794"/>
      <c r="M43" s="794"/>
      <c r="N43" s="794"/>
      <c r="O43" s="794"/>
      <c r="P43" s="794"/>
    </row>
    <row r="44" spans="1:16" ht="15.75" thickBot="1" x14ac:dyDescent="0.3">
      <c r="A44" s="159" t="s">
        <v>365</v>
      </c>
      <c r="B44" s="456" t="s">
        <v>790</v>
      </c>
      <c r="C44" s="1" t="s">
        <v>366</v>
      </c>
      <c r="D44"/>
      <c r="E44" t="s">
        <v>617</v>
      </c>
      <c r="F44" s="396" t="s">
        <v>749</v>
      </c>
      <c r="J44" s="794"/>
      <c r="K44" s="794"/>
      <c r="L44" s="794"/>
      <c r="M44" s="794"/>
      <c r="N44" s="794"/>
      <c r="O44" s="794"/>
      <c r="P44" s="794"/>
    </row>
    <row r="45" spans="1:16" x14ac:dyDescent="0.25">
      <c r="A45" s="159" t="s">
        <v>686</v>
      </c>
      <c r="B45" s="457"/>
      <c r="C45" s="457"/>
      <c r="D45"/>
      <c r="E45"/>
      <c r="F45"/>
      <c r="J45" s="794"/>
      <c r="K45" s="794"/>
      <c r="L45" s="794"/>
      <c r="M45" s="794"/>
      <c r="N45" s="794"/>
      <c r="O45" s="794"/>
      <c r="P45" s="794"/>
    </row>
    <row r="46" spans="1:16" ht="15.75" thickBot="1" x14ac:dyDescent="0.3">
      <c r="A46" s="774" t="s">
        <v>367</v>
      </c>
      <c r="B46" s="775"/>
      <c r="C46" s="1"/>
      <c r="D46"/>
      <c r="E46"/>
      <c r="F46"/>
      <c r="J46" s="794"/>
      <c r="K46" s="794"/>
      <c r="L46" s="794"/>
      <c r="M46" s="794"/>
      <c r="N46" s="794"/>
      <c r="O46" s="794"/>
      <c r="P46" s="794"/>
    </row>
    <row r="47" spans="1:16" x14ac:dyDescent="0.25">
      <c r="A47" s="134" t="s">
        <v>368</v>
      </c>
      <c r="B47" s="136" t="s">
        <v>690</v>
      </c>
      <c r="C47" s="1"/>
      <c r="D47"/>
      <c r="E47"/>
      <c r="F47"/>
      <c r="J47" s="794"/>
      <c r="K47" s="794"/>
      <c r="L47" s="794"/>
      <c r="M47" s="794"/>
      <c r="N47" s="794"/>
      <c r="O47" s="794"/>
      <c r="P47" s="794"/>
    </row>
    <row r="48" spans="1:16" ht="15.75" thickBot="1" x14ac:dyDescent="0.3">
      <c r="A48" s="135" t="s">
        <v>369</v>
      </c>
      <c r="B48" s="136" t="s">
        <v>691</v>
      </c>
      <c r="C48" s="1"/>
      <c r="D48"/>
      <c r="E48"/>
      <c r="F48"/>
      <c r="J48" s="794"/>
      <c r="K48" s="794"/>
      <c r="L48" s="794"/>
      <c r="M48" s="794"/>
      <c r="N48" s="794"/>
      <c r="O48" s="794"/>
      <c r="P48" s="794"/>
    </row>
    <row r="49" spans="1:16" ht="15.75" thickBot="1" x14ac:dyDescent="0.3">
      <c r="B49" s="1"/>
      <c r="C49" s="1"/>
      <c r="D49"/>
      <c r="E49"/>
      <c r="F49"/>
      <c r="J49" s="794"/>
      <c r="K49" s="794"/>
      <c r="L49" s="794"/>
      <c r="M49" s="794"/>
      <c r="N49" s="794"/>
      <c r="O49" s="794"/>
      <c r="P49" s="794"/>
    </row>
    <row r="50" spans="1:16" ht="15.75" thickBot="1" x14ac:dyDescent="0.3">
      <c r="A50" s="776" t="s">
        <v>370</v>
      </c>
      <c r="B50" s="777"/>
      <c r="C50" s="798" t="s">
        <v>371</v>
      </c>
      <c r="D50" s="799"/>
      <c r="E50"/>
      <c r="F50"/>
      <c r="J50" s="794"/>
      <c r="K50" s="794"/>
      <c r="L50" s="794"/>
      <c r="M50" s="794"/>
      <c r="N50" s="794"/>
      <c r="O50" s="794"/>
      <c r="P50" s="794"/>
    </row>
    <row r="51" spans="1:16" x14ac:dyDescent="0.25">
      <c r="A51" s="137" t="s">
        <v>138</v>
      </c>
      <c r="B51" s="203" t="s">
        <v>718</v>
      </c>
      <c r="C51" s="800" t="str">
        <f>+B35</f>
        <v>31 de julio 2024
 Hora 9:00 a.m</v>
      </c>
      <c r="D51" s="801"/>
      <c r="E51"/>
      <c r="F51"/>
      <c r="J51" s="794"/>
      <c r="K51" s="794"/>
      <c r="L51" s="794"/>
      <c r="M51" s="794"/>
      <c r="N51" s="794"/>
      <c r="O51" s="794"/>
      <c r="P51" s="794"/>
    </row>
    <row r="52" spans="1:16" ht="15.75" thickBot="1" x14ac:dyDescent="0.3">
      <c r="A52" s="138" t="s">
        <v>140</v>
      </c>
      <c r="B52" s="204" t="s">
        <v>719</v>
      </c>
      <c r="C52" s="802" t="str">
        <f>+B36</f>
        <v>01 de agosto 2024
 Hora 4:00  p.m</v>
      </c>
      <c r="D52" s="803"/>
      <c r="E52"/>
      <c r="F52"/>
      <c r="J52" s="794"/>
      <c r="K52" s="794"/>
      <c r="L52" s="794"/>
      <c r="M52" s="794"/>
      <c r="N52" s="794"/>
      <c r="O52" s="794"/>
      <c r="P52" s="794"/>
    </row>
    <row r="53" spans="1:16" x14ac:dyDescent="0.25">
      <c r="B53" s="1"/>
      <c r="C53" s="1"/>
      <c r="D53"/>
      <c r="E53"/>
      <c r="F53"/>
      <c r="J53" s="794"/>
      <c r="K53" s="794"/>
      <c r="L53" s="794"/>
      <c r="M53" s="794"/>
      <c r="N53" s="794"/>
      <c r="O53" s="794"/>
      <c r="P53" s="794"/>
    </row>
    <row r="54" spans="1:16" ht="15.75" thickBot="1" x14ac:dyDescent="0.3">
      <c r="B54" s="1"/>
      <c r="C54" s="1"/>
      <c r="D54"/>
      <c r="E54"/>
      <c r="F54"/>
      <c r="J54" s="794"/>
      <c r="K54" s="794"/>
      <c r="L54" s="794"/>
      <c r="M54" s="794"/>
      <c r="N54" s="794"/>
      <c r="O54" s="794"/>
      <c r="P54" s="794"/>
    </row>
    <row r="55" spans="1:16" ht="15.75" thickBot="1" x14ac:dyDescent="0.3">
      <c r="A55" s="795" t="s">
        <v>372</v>
      </c>
      <c r="B55" s="796"/>
      <c r="C55" s="797"/>
      <c r="D55"/>
      <c r="E55"/>
      <c r="F55"/>
      <c r="J55" s="794"/>
      <c r="K55" s="794"/>
      <c r="L55" s="794"/>
      <c r="M55" s="794"/>
      <c r="N55" s="794"/>
      <c r="O55" s="794"/>
      <c r="P55" s="794"/>
    </row>
    <row r="56" spans="1:16" x14ac:dyDescent="0.25">
      <c r="A56" s="178" t="s">
        <v>292</v>
      </c>
      <c r="B56" s="180" t="s">
        <v>373</v>
      </c>
      <c r="C56" s="180" t="s">
        <v>340</v>
      </c>
      <c r="D56" s="515" t="s">
        <v>713</v>
      </c>
      <c r="E56" s="117"/>
      <c r="F56" t="s">
        <v>433</v>
      </c>
      <c r="J56" s="794"/>
      <c r="K56" s="794"/>
      <c r="L56" s="794"/>
      <c r="M56" s="794"/>
      <c r="N56" s="794"/>
      <c r="O56" s="794"/>
      <c r="P56" s="794"/>
    </row>
    <row r="57" spans="1:16" x14ac:dyDescent="0.25">
      <c r="A57" s="179" t="s">
        <v>374</v>
      </c>
      <c r="B57" s="109" t="s">
        <v>752</v>
      </c>
      <c r="C57" s="156">
        <v>413000</v>
      </c>
      <c r="D57" s="507" t="s">
        <v>700</v>
      </c>
      <c r="E57" s="507" t="s">
        <v>701</v>
      </c>
      <c r="F57" s="507" t="s">
        <v>270</v>
      </c>
    </row>
    <row r="58" spans="1:16" ht="23.25" customHeight="1" x14ac:dyDescent="0.25">
      <c r="A58" s="179" t="s">
        <v>375</v>
      </c>
      <c r="B58" s="109" t="s">
        <v>753</v>
      </c>
      <c r="C58" s="156">
        <v>604450</v>
      </c>
      <c r="D58" s="321" t="s">
        <v>702</v>
      </c>
      <c r="E58" s="66">
        <v>10170000</v>
      </c>
      <c r="F58" s="508" t="s">
        <v>755</v>
      </c>
    </row>
    <row r="59" spans="1:16" ht="24.75" customHeight="1" x14ac:dyDescent="0.25">
      <c r="A59" s="179" t="s">
        <v>376</v>
      </c>
      <c r="B59" s="109" t="s">
        <v>754</v>
      </c>
      <c r="C59" s="156">
        <v>468500</v>
      </c>
      <c r="D59" s="321" t="s">
        <v>702</v>
      </c>
      <c r="E59" s="66">
        <v>10220000</v>
      </c>
      <c r="F59" s="508" t="s">
        <v>756</v>
      </c>
    </row>
    <row r="60" spans="1:16" x14ac:dyDescent="0.25">
      <c r="A60" s="765" t="s">
        <v>377</v>
      </c>
      <c r="B60" s="766"/>
      <c r="C60" s="378">
        <v>650000</v>
      </c>
      <c r="D60" s="321" t="s">
        <v>702</v>
      </c>
      <c r="E60" s="66">
        <v>10160000</v>
      </c>
      <c r="F60" s="532" t="s">
        <v>757</v>
      </c>
    </row>
    <row r="61" spans="1:16" x14ac:dyDescent="0.25">
      <c r="A61" s="544" t="s">
        <v>791</v>
      </c>
      <c r="B61" s="1"/>
      <c r="C61" s="1"/>
      <c r="D61"/>
      <c r="E61"/>
      <c r="F61"/>
    </row>
    <row r="62" spans="1:16" x14ac:dyDescent="0.25">
      <c r="B62" s="1"/>
      <c r="C62" s="1"/>
      <c r="D62"/>
      <c r="E62"/>
      <c r="F62"/>
    </row>
    <row r="63" spans="1:16" x14ac:dyDescent="0.25">
      <c r="A63" s="734" t="s">
        <v>378</v>
      </c>
      <c r="B63" s="735"/>
      <c r="C63" s="735"/>
      <c r="D63" s="735"/>
      <c r="E63" s="735"/>
      <c r="F63"/>
    </row>
    <row r="64" spans="1:16" ht="15.75" x14ac:dyDescent="0.25">
      <c r="A64" s="770" t="s">
        <v>379</v>
      </c>
      <c r="B64" s="770"/>
      <c r="C64" s="770"/>
      <c r="D64" s="770"/>
      <c r="E64" s="770"/>
      <c r="F64"/>
    </row>
    <row r="65" spans="1:8" x14ac:dyDescent="0.25">
      <c r="A65" s="47" t="s">
        <v>147</v>
      </c>
      <c r="B65" s="768" t="s">
        <v>763</v>
      </c>
      <c r="C65" s="769"/>
      <c r="D65" s="47" t="s">
        <v>380</v>
      </c>
      <c r="E65" s="109" t="s">
        <v>764</v>
      </c>
      <c r="G65" s="109" t="s">
        <v>765</v>
      </c>
      <c r="H65" s="767" t="s">
        <v>610</v>
      </c>
    </row>
    <row r="66" spans="1:8" x14ac:dyDescent="0.25">
      <c r="A66" s="47" t="s">
        <v>148</v>
      </c>
      <c r="B66" s="302" t="s">
        <v>766</v>
      </c>
      <c r="C66" s="177">
        <v>4</v>
      </c>
      <c r="D66" s="47" t="s">
        <v>381</v>
      </c>
      <c r="E66" s="302">
        <v>70565905</v>
      </c>
      <c r="F66" s="324" t="s">
        <v>382</v>
      </c>
      <c r="G66" s="325">
        <v>6044445905</v>
      </c>
      <c r="H66" s="767"/>
    </row>
    <row r="67" spans="1:8" x14ac:dyDescent="0.25">
      <c r="A67" s="166" t="s">
        <v>383</v>
      </c>
      <c r="B67" s="230">
        <v>604450</v>
      </c>
      <c r="C67" s="531" t="s">
        <v>798</v>
      </c>
      <c r="E67" s="325" t="s">
        <v>767</v>
      </c>
      <c r="F67" s="66" t="s">
        <v>385</v>
      </c>
      <c r="G67" s="325" t="s">
        <v>648</v>
      </c>
      <c r="H67" s="767"/>
    </row>
    <row r="68" spans="1:8" x14ac:dyDescent="0.25">
      <c r="A68" s="166" t="s">
        <v>607</v>
      </c>
      <c r="B68" s="322" t="s">
        <v>814</v>
      </c>
      <c r="C68" s="213"/>
      <c r="D68" s="166" t="s">
        <v>387</v>
      </c>
      <c r="E68" s="323" t="s">
        <v>779</v>
      </c>
      <c r="F68" s="382" t="s">
        <v>609</v>
      </c>
      <c r="G68" s="383" t="s">
        <v>768</v>
      </c>
      <c r="H68" s="160"/>
    </row>
    <row r="69" spans="1:8" ht="15.75" x14ac:dyDescent="0.25">
      <c r="A69" s="770" t="s">
        <v>388</v>
      </c>
      <c r="B69" s="770"/>
      <c r="C69" s="770"/>
      <c r="D69" s="770"/>
      <c r="E69" s="770"/>
      <c r="F69"/>
    </row>
    <row r="70" spans="1:8" x14ac:dyDescent="0.25">
      <c r="A70" s="47" t="s">
        <v>147</v>
      </c>
      <c r="B70" s="768"/>
      <c r="C70" s="769"/>
      <c r="D70" s="47" t="s">
        <v>380</v>
      </c>
      <c r="E70" s="139"/>
      <c r="F70"/>
    </row>
    <row r="71" spans="1:8" x14ac:dyDescent="0.25">
      <c r="A71" s="47" t="s">
        <v>148</v>
      </c>
      <c r="B71" s="143"/>
      <c r="C71" s="136"/>
      <c r="D71" s="47" t="s">
        <v>381</v>
      </c>
      <c r="E71" s="140"/>
      <c r="F71"/>
    </row>
    <row r="72" spans="1:8" x14ac:dyDescent="0.25">
      <c r="A72" s="47" t="s">
        <v>383</v>
      </c>
      <c r="B72" s="141"/>
      <c r="C72" s="142"/>
      <c r="D72" s="47" t="s">
        <v>384</v>
      </c>
      <c r="E72" s="48"/>
      <c r="F72"/>
    </row>
    <row r="73" spans="1:8" x14ac:dyDescent="0.25">
      <c r="A73" s="166" t="s">
        <v>386</v>
      </c>
      <c r="B73" s="167"/>
      <c r="C73" s="213"/>
      <c r="D73" s="166" t="s">
        <v>387</v>
      </c>
      <c r="E73" s="289"/>
      <c r="F73"/>
    </row>
    <row r="74" spans="1:8" ht="15.75" x14ac:dyDescent="0.25">
      <c r="A74" s="770" t="s">
        <v>389</v>
      </c>
      <c r="B74" s="770"/>
      <c r="C74" s="770"/>
      <c r="D74" s="770"/>
      <c r="E74" s="770"/>
      <c r="F74"/>
    </row>
    <row r="75" spans="1:8" x14ac:dyDescent="0.25">
      <c r="A75" s="47" t="s">
        <v>147</v>
      </c>
      <c r="B75" s="768"/>
      <c r="C75" s="769"/>
      <c r="D75" s="47" t="s">
        <v>380</v>
      </c>
      <c r="E75" s="145"/>
      <c r="F75"/>
    </row>
    <row r="76" spans="1:8" x14ac:dyDescent="0.25">
      <c r="A76" s="47" t="s">
        <v>148</v>
      </c>
      <c r="B76" s="143"/>
      <c r="C76" s="136"/>
      <c r="D76" s="47" t="s">
        <v>381</v>
      </c>
      <c r="E76" s="132"/>
      <c r="F76"/>
    </row>
    <row r="77" spans="1:8" x14ac:dyDescent="0.25">
      <c r="A77" s="47" t="s">
        <v>383</v>
      </c>
      <c r="B77" s="144"/>
      <c r="C77" s="142"/>
      <c r="D77" s="47" t="s">
        <v>384</v>
      </c>
      <c r="E77" s="136"/>
      <c r="F77"/>
    </row>
    <row r="78" spans="1:8" x14ac:dyDescent="0.25">
      <c r="A78" s="166" t="s">
        <v>386</v>
      </c>
      <c r="B78" s="167"/>
      <c r="C78" s="213"/>
      <c r="D78" s="166" t="s">
        <v>387</v>
      </c>
      <c r="E78" s="289"/>
      <c r="F78"/>
    </row>
    <row r="79" spans="1:8" ht="15.75" x14ac:dyDescent="0.25">
      <c r="A79" s="771" t="s">
        <v>390</v>
      </c>
      <c r="B79" s="771"/>
      <c r="C79" s="771"/>
      <c r="D79" s="771"/>
      <c r="E79" s="771"/>
      <c r="F79"/>
    </row>
    <row r="80" spans="1:8" x14ac:dyDescent="0.25">
      <c r="A80" s="47" t="s">
        <v>147</v>
      </c>
      <c r="B80" s="768"/>
      <c r="C80" s="769"/>
      <c r="D80" s="47" t="s">
        <v>380</v>
      </c>
      <c r="E80" s="139"/>
      <c r="F80"/>
    </row>
    <row r="81" spans="1:6" x14ac:dyDescent="0.25">
      <c r="A81" s="47" t="s">
        <v>148</v>
      </c>
      <c r="B81" s="143"/>
      <c r="C81" s="142"/>
      <c r="D81" s="47" t="s">
        <v>381</v>
      </c>
      <c r="E81" s="136"/>
      <c r="F81"/>
    </row>
    <row r="82" spans="1:6" x14ac:dyDescent="0.25">
      <c r="A82" s="47" t="s">
        <v>383</v>
      </c>
      <c r="B82" s="141"/>
      <c r="C82" s="142"/>
      <c r="D82" s="47"/>
      <c r="E82" s="136"/>
      <c r="F82"/>
    </row>
    <row r="83" spans="1:6" x14ac:dyDescent="0.25">
      <c r="B83" s="1"/>
      <c r="C83" s="1"/>
      <c r="D83"/>
      <c r="E83"/>
      <c r="F83"/>
    </row>
    <row r="84" spans="1:6" x14ac:dyDescent="0.25">
      <c r="B84" s="1"/>
      <c r="C84" s="1"/>
      <c r="D84"/>
      <c r="E84"/>
      <c r="F84"/>
    </row>
    <row r="85" spans="1:6" x14ac:dyDescent="0.25">
      <c r="A85" s="734" t="s">
        <v>391</v>
      </c>
      <c r="B85" s="735"/>
      <c r="C85" s="735"/>
      <c r="D85" s="735"/>
      <c r="E85" s="735"/>
      <c r="F85"/>
    </row>
    <row r="86" spans="1:6" x14ac:dyDescent="0.25">
      <c r="B86" s="1"/>
      <c r="C86" s="1"/>
      <c r="D86"/>
      <c r="E86"/>
      <c r="F86"/>
    </row>
    <row r="87" spans="1:6" x14ac:dyDescent="0.25">
      <c r="A87" s="131" t="s">
        <v>392</v>
      </c>
      <c r="B87" s="288" t="s">
        <v>769</v>
      </c>
      <c r="C87" s="231" t="s">
        <v>346</v>
      </c>
      <c r="D87" s="21" t="str">
        <f>+B40</f>
        <v>6 de agosto 2024</v>
      </c>
      <c r="E87"/>
      <c r="F87"/>
    </row>
    <row r="88" spans="1:6" x14ac:dyDescent="0.25">
      <c r="A88" s="131" t="s">
        <v>348</v>
      </c>
      <c r="B88" s="171">
        <v>29</v>
      </c>
      <c r="C88" s="1"/>
      <c r="D88"/>
      <c r="E88"/>
      <c r="F88"/>
    </row>
    <row r="89" spans="1:6" x14ac:dyDescent="0.25">
      <c r="A89" s="131" t="s">
        <v>349</v>
      </c>
      <c r="B89" s="172" t="str">
        <f>+B27</f>
        <v>30 de julio 2024</v>
      </c>
      <c r="C89" s="1"/>
      <c r="D89"/>
      <c r="E89"/>
      <c r="F89"/>
    </row>
    <row r="90" spans="1:6" x14ac:dyDescent="0.25">
      <c r="A90" s="131" t="s">
        <v>350</v>
      </c>
      <c r="B90" s="171"/>
      <c r="C90" s="1"/>
      <c r="D90"/>
      <c r="E90"/>
      <c r="F90"/>
    </row>
    <row r="91" spans="1:6" x14ac:dyDescent="0.25">
      <c r="A91" s="131" t="s">
        <v>351</v>
      </c>
      <c r="B91" s="172" t="str">
        <f>+B30</f>
        <v>6 de agosto 2024</v>
      </c>
      <c r="C91" s="1"/>
      <c r="D91"/>
      <c r="E91"/>
      <c r="F91"/>
    </row>
    <row r="92" spans="1:6" x14ac:dyDescent="0.25">
      <c r="A92" s="146" t="s">
        <v>633</v>
      </c>
      <c r="B92" s="169"/>
      <c r="C92" s="40" t="s">
        <v>393</v>
      </c>
      <c r="D92" s="419" t="s">
        <v>634</v>
      </c>
      <c r="E92" s="420" t="str">
        <f>+B96</f>
        <v>21 de junio de 2023</v>
      </c>
      <c r="F92"/>
    </row>
    <row r="93" spans="1:6" x14ac:dyDescent="0.25">
      <c r="A93" s="759" t="s">
        <v>394</v>
      </c>
      <c r="B93" s="759"/>
      <c r="C93" s="759"/>
      <c r="D93" s="759"/>
      <c r="E93" s="759"/>
      <c r="F93"/>
    </row>
    <row r="94" spans="1:6" x14ac:dyDescent="0.25">
      <c r="A94" s="131" t="s">
        <v>395</v>
      </c>
      <c r="B94" s="170">
        <v>12</v>
      </c>
      <c r="C94" s="1"/>
      <c r="D94"/>
      <c r="E94"/>
      <c r="F94"/>
    </row>
    <row r="95" spans="1:6" x14ac:dyDescent="0.25">
      <c r="A95" s="131" t="s">
        <v>396</v>
      </c>
      <c r="B95" s="175" t="str">
        <f>+B41</f>
        <v>6 de agosto 2024</v>
      </c>
      <c r="C95" s="1"/>
      <c r="D95"/>
      <c r="E95"/>
      <c r="F95"/>
    </row>
    <row r="96" spans="1:6" x14ac:dyDescent="0.25">
      <c r="A96" s="131" t="s">
        <v>397</v>
      </c>
      <c r="B96" s="176" t="s">
        <v>782</v>
      </c>
      <c r="C96" s="1" t="s">
        <v>398</v>
      </c>
      <c r="D96" s="419" t="s">
        <v>696</v>
      </c>
      <c r="E96" t="s">
        <v>699</v>
      </c>
      <c r="F96" s="419" t="s">
        <v>697</v>
      </c>
    </row>
    <row r="97" spans="1:6" x14ac:dyDescent="0.25">
      <c r="A97" s="131" t="s">
        <v>399</v>
      </c>
      <c r="B97" s="220">
        <f>+B67</f>
        <v>604450</v>
      </c>
      <c r="C97" s="1" t="s">
        <v>400</v>
      </c>
      <c r="D97" s="763" t="s">
        <v>783</v>
      </c>
      <c r="E97" s="764"/>
      <c r="F97" s="764"/>
    </row>
    <row r="98" spans="1:6" x14ac:dyDescent="0.25">
      <c r="A98" s="759" t="s">
        <v>277</v>
      </c>
      <c r="B98" s="759"/>
      <c r="C98" s="759"/>
      <c r="D98" s="759"/>
      <c r="E98" s="759"/>
      <c r="F98"/>
    </row>
    <row r="99" spans="1:6" x14ac:dyDescent="0.25">
      <c r="B99" s="1"/>
      <c r="C99" s="1"/>
      <c r="D99"/>
      <c r="E99"/>
      <c r="F99"/>
    </row>
    <row r="100" spans="1:6" x14ac:dyDescent="0.25">
      <c r="A100" s="11" t="s">
        <v>401</v>
      </c>
      <c r="B100" s="8"/>
      <c r="C100" s="48" t="s">
        <v>402</v>
      </c>
      <c r="D100"/>
      <c r="E100"/>
      <c r="F100"/>
    </row>
    <row r="101" spans="1:6" x14ac:dyDescent="0.25">
      <c r="A101" s="11" t="s">
        <v>401</v>
      </c>
      <c r="B101" s="170" t="str">
        <f>+C101</f>
        <v>COMPRAVENTA</v>
      </c>
      <c r="C101" s="48" t="s">
        <v>403</v>
      </c>
      <c r="D101"/>
      <c r="E101"/>
      <c r="F101"/>
    </row>
    <row r="102" spans="1:6" x14ac:dyDescent="0.25">
      <c r="A102" s="11" t="s">
        <v>401</v>
      </c>
      <c r="B102" s="8"/>
      <c r="C102" s="48" t="s">
        <v>404</v>
      </c>
      <c r="D102"/>
      <c r="E102"/>
      <c r="F102"/>
    </row>
    <row r="103" spans="1:6" x14ac:dyDescent="0.25">
      <c r="A103" s="11" t="s">
        <v>401</v>
      </c>
      <c r="B103" s="8"/>
      <c r="C103" s="48" t="s">
        <v>405</v>
      </c>
      <c r="D103" s="506"/>
      <c r="E103"/>
      <c r="F103"/>
    </row>
    <row r="104" spans="1:6" x14ac:dyDescent="0.25">
      <c r="A104" s="11" t="s">
        <v>406</v>
      </c>
      <c r="B104" s="170" t="s">
        <v>407</v>
      </c>
      <c r="C104" s="48" t="s">
        <v>331</v>
      </c>
      <c r="D104"/>
      <c r="E104"/>
      <c r="F104"/>
    </row>
    <row r="105" spans="1:6" x14ac:dyDescent="0.25">
      <c r="A105" s="11" t="s">
        <v>408</v>
      </c>
      <c r="B105" s="170" t="s">
        <v>407</v>
      </c>
      <c r="C105" s="1"/>
      <c r="D105"/>
      <c r="E105"/>
      <c r="F105"/>
    </row>
    <row r="106" spans="1:6" x14ac:dyDescent="0.25">
      <c r="A106" s="131" t="s">
        <v>301</v>
      </c>
      <c r="B106" s="173">
        <v>1600000</v>
      </c>
      <c r="C106" s="1"/>
      <c r="D106"/>
      <c r="E106"/>
      <c r="F106"/>
    </row>
    <row r="107" spans="1:6" x14ac:dyDescent="0.25">
      <c r="A107" s="131" t="s">
        <v>302</v>
      </c>
      <c r="B107" s="174">
        <f>+B106</f>
        <v>1600000</v>
      </c>
      <c r="C107" s="1"/>
      <c r="D107"/>
      <c r="E107"/>
      <c r="F107"/>
    </row>
    <row r="108" spans="1:6" x14ac:dyDescent="0.25">
      <c r="A108" s="131" t="s">
        <v>303</v>
      </c>
      <c r="B108" s="174">
        <f>+B107</f>
        <v>1600000</v>
      </c>
      <c r="C108" s="1"/>
      <c r="D108"/>
      <c r="E108"/>
      <c r="F108"/>
    </row>
    <row r="109" spans="1:6" x14ac:dyDescent="0.25">
      <c r="A109" s="108" t="s">
        <v>304</v>
      </c>
      <c r="B109" s="109"/>
      <c r="C109" s="1"/>
      <c r="D109"/>
      <c r="E109"/>
      <c r="F109"/>
    </row>
    <row r="110" spans="1:6" ht="15.75" thickBot="1" x14ac:dyDescent="0.3">
      <c r="B110" s="1"/>
      <c r="C110" s="1"/>
      <c r="D110"/>
      <c r="E110"/>
      <c r="F110"/>
    </row>
    <row r="111" spans="1:6" ht="15.75" thickBot="1" x14ac:dyDescent="0.3">
      <c r="A111" s="760" t="s">
        <v>409</v>
      </c>
      <c r="B111" s="761"/>
      <c r="C111" s="762"/>
      <c r="D111"/>
      <c r="E111"/>
      <c r="F111"/>
    </row>
    <row r="112" spans="1:6" x14ac:dyDescent="0.25">
      <c r="B112" s="1"/>
      <c r="C112" s="1"/>
      <c r="D112"/>
      <c r="E112"/>
      <c r="F112"/>
    </row>
    <row r="113" spans="1:6" ht="16.5" x14ac:dyDescent="0.3">
      <c r="A113" s="226" t="s">
        <v>28</v>
      </c>
      <c r="B113" s="227" t="s">
        <v>410</v>
      </c>
      <c r="C113" s="227" t="s">
        <v>411</v>
      </c>
      <c r="D113" s="227" t="s">
        <v>30</v>
      </c>
      <c r="E113" s="225" t="s">
        <v>412</v>
      </c>
      <c r="F113" s="225" t="s">
        <v>413</v>
      </c>
    </row>
    <row r="114" spans="1:6" ht="16.5" x14ac:dyDescent="0.25">
      <c r="A114" s="226">
        <v>1</v>
      </c>
      <c r="B114" s="536">
        <v>2</v>
      </c>
      <c r="C114" s="227" t="s">
        <v>758</v>
      </c>
      <c r="D114" s="535" t="s">
        <v>759</v>
      </c>
      <c r="E114" s="537">
        <v>19000</v>
      </c>
      <c r="F114" s="549">
        <v>38000</v>
      </c>
    </row>
    <row r="115" spans="1:6" ht="31.5" customHeight="1" x14ac:dyDescent="0.25">
      <c r="A115" s="228">
        <v>2</v>
      </c>
      <c r="B115" s="536">
        <v>4</v>
      </c>
      <c r="C115" s="229" t="s">
        <v>777</v>
      </c>
      <c r="D115" s="535" t="s">
        <v>800</v>
      </c>
      <c r="E115" s="537">
        <v>4000</v>
      </c>
      <c r="F115" s="549">
        <v>16000</v>
      </c>
    </row>
    <row r="116" spans="1:6" ht="22.5" customHeight="1" x14ac:dyDescent="0.25">
      <c r="A116" s="226">
        <v>3</v>
      </c>
      <c r="B116" s="536">
        <v>3</v>
      </c>
      <c r="C116" s="229" t="s">
        <v>760</v>
      </c>
      <c r="D116" s="535" t="s">
        <v>801</v>
      </c>
      <c r="E116" s="537">
        <v>12000</v>
      </c>
      <c r="F116" s="549">
        <v>36000</v>
      </c>
    </row>
    <row r="117" spans="1:6" ht="22.5" customHeight="1" x14ac:dyDescent="0.25">
      <c r="A117" s="228">
        <v>4</v>
      </c>
      <c r="B117" s="536">
        <v>4</v>
      </c>
      <c r="C117" s="229" t="s">
        <v>760</v>
      </c>
      <c r="D117" s="535" t="s">
        <v>761</v>
      </c>
      <c r="E117" s="537">
        <v>12000</v>
      </c>
      <c r="F117" s="549">
        <v>48000</v>
      </c>
    </row>
    <row r="118" spans="1:6" ht="39.75" customHeight="1" x14ac:dyDescent="0.25">
      <c r="A118" s="226">
        <v>5</v>
      </c>
      <c r="B118" s="536">
        <v>1</v>
      </c>
      <c r="C118" s="229" t="s">
        <v>802</v>
      </c>
      <c r="D118" s="535" t="s">
        <v>803</v>
      </c>
      <c r="E118" s="537">
        <v>30000</v>
      </c>
      <c r="F118" s="549">
        <v>30000</v>
      </c>
    </row>
    <row r="119" spans="1:6" ht="31.5" customHeight="1" x14ac:dyDescent="0.25">
      <c r="A119" s="228">
        <v>6</v>
      </c>
      <c r="B119" s="536">
        <v>2</v>
      </c>
      <c r="C119" s="229" t="s">
        <v>760</v>
      </c>
      <c r="D119" s="535" t="s">
        <v>804</v>
      </c>
      <c r="E119" s="537">
        <v>8000</v>
      </c>
      <c r="F119" s="549">
        <v>16000</v>
      </c>
    </row>
    <row r="120" spans="1:6" ht="39" customHeight="1" x14ac:dyDescent="0.25">
      <c r="A120" s="226">
        <v>7</v>
      </c>
      <c r="B120" s="536">
        <v>3</v>
      </c>
      <c r="C120" s="229" t="s">
        <v>760</v>
      </c>
      <c r="D120" s="535" t="s">
        <v>805</v>
      </c>
      <c r="E120" s="537">
        <v>13000</v>
      </c>
      <c r="F120" s="549">
        <v>39000</v>
      </c>
    </row>
    <row r="121" spans="1:6" ht="16.5" x14ac:dyDescent="0.25">
      <c r="A121" s="228">
        <v>8</v>
      </c>
      <c r="B121" s="536">
        <v>1</v>
      </c>
      <c r="C121" s="229" t="s">
        <v>760</v>
      </c>
      <c r="D121" s="535" t="s">
        <v>805</v>
      </c>
      <c r="E121" s="537">
        <v>35000</v>
      </c>
      <c r="F121" s="549">
        <v>35000</v>
      </c>
    </row>
    <row r="122" spans="1:6" ht="19.5" customHeight="1" x14ac:dyDescent="0.25">
      <c r="A122" s="226">
        <v>9</v>
      </c>
      <c r="B122" s="536">
        <v>3</v>
      </c>
      <c r="C122" s="229" t="s">
        <v>760</v>
      </c>
      <c r="D122" s="535" t="s">
        <v>806</v>
      </c>
      <c r="E122" s="537">
        <v>20000</v>
      </c>
      <c r="F122" s="549">
        <v>60000</v>
      </c>
    </row>
    <row r="123" spans="1:6" ht="16.5" x14ac:dyDescent="0.25">
      <c r="A123" s="228">
        <v>10</v>
      </c>
      <c r="B123" s="536">
        <v>2</v>
      </c>
      <c r="C123" s="229" t="s">
        <v>760</v>
      </c>
      <c r="D123" s="535" t="s">
        <v>778</v>
      </c>
      <c r="E123" s="537">
        <v>18000</v>
      </c>
      <c r="F123" s="549">
        <v>36000</v>
      </c>
    </row>
    <row r="124" spans="1:6" ht="16.5" x14ac:dyDescent="0.25">
      <c r="A124" s="226">
        <v>11</v>
      </c>
      <c r="B124" s="536">
        <v>2</v>
      </c>
      <c r="C124" s="229" t="s">
        <v>760</v>
      </c>
      <c r="D124" s="535" t="s">
        <v>807</v>
      </c>
      <c r="E124" s="537">
        <v>12000</v>
      </c>
      <c r="F124" s="549">
        <v>24000</v>
      </c>
    </row>
    <row r="125" spans="1:6" ht="16.5" hidden="1" x14ac:dyDescent="0.25">
      <c r="A125" s="228">
        <v>12</v>
      </c>
      <c r="B125" s="536">
        <v>2</v>
      </c>
      <c r="C125" s="229" t="s">
        <v>760</v>
      </c>
      <c r="D125" s="535" t="s">
        <v>771</v>
      </c>
      <c r="E125" s="537">
        <v>18500</v>
      </c>
      <c r="F125" s="549">
        <v>185000</v>
      </c>
    </row>
    <row r="126" spans="1:6" ht="16.5" hidden="1" x14ac:dyDescent="0.25">
      <c r="A126" s="226">
        <v>13</v>
      </c>
      <c r="B126" s="536">
        <v>1</v>
      </c>
      <c r="C126" s="229"/>
      <c r="D126" s="535" t="s">
        <v>762</v>
      </c>
      <c r="E126" s="537"/>
      <c r="F126" s="549"/>
    </row>
    <row r="127" spans="1:6" ht="16.5" hidden="1" x14ac:dyDescent="0.25">
      <c r="A127" s="228">
        <v>14</v>
      </c>
      <c r="B127" s="536">
        <v>13</v>
      </c>
      <c r="C127" s="229" t="s">
        <v>737</v>
      </c>
      <c r="D127" s="535" t="s">
        <v>772</v>
      </c>
      <c r="E127" s="537">
        <v>3900</v>
      </c>
      <c r="F127" s="549">
        <f t="shared" ref="F127:F135" si="0">+E127*B127</f>
        <v>50700</v>
      </c>
    </row>
    <row r="128" spans="1:6" ht="16.5" hidden="1" x14ac:dyDescent="0.25">
      <c r="A128" s="226">
        <v>15</v>
      </c>
      <c r="B128" s="536">
        <v>10</v>
      </c>
      <c r="C128" s="229" t="s">
        <v>737</v>
      </c>
      <c r="D128" s="535" t="s">
        <v>732</v>
      </c>
      <c r="E128" s="537">
        <v>13500</v>
      </c>
      <c r="F128" s="549">
        <f t="shared" si="0"/>
        <v>135000</v>
      </c>
    </row>
    <row r="129" spans="1:6" ht="16.5" hidden="1" x14ac:dyDescent="0.25">
      <c r="A129" s="228">
        <v>16</v>
      </c>
      <c r="B129" s="536">
        <v>4</v>
      </c>
      <c r="C129" s="229" t="s">
        <v>735</v>
      </c>
      <c r="D129" s="535" t="s">
        <v>773</v>
      </c>
      <c r="E129" s="537">
        <v>89000</v>
      </c>
      <c r="F129" s="549">
        <f t="shared" si="0"/>
        <v>356000</v>
      </c>
    </row>
    <row r="130" spans="1:6" ht="30" hidden="1" x14ac:dyDescent="0.25">
      <c r="A130" s="226">
        <v>17</v>
      </c>
      <c r="B130" s="536">
        <v>5</v>
      </c>
      <c r="C130" s="229" t="s">
        <v>736</v>
      </c>
      <c r="D130" s="535" t="s">
        <v>733</v>
      </c>
      <c r="E130" s="537">
        <v>147500</v>
      </c>
      <c r="F130" s="549">
        <f t="shared" si="0"/>
        <v>737500</v>
      </c>
    </row>
    <row r="131" spans="1:6" ht="30" hidden="1" x14ac:dyDescent="0.25">
      <c r="A131" s="228">
        <v>18</v>
      </c>
      <c r="B131" s="536">
        <v>36</v>
      </c>
      <c r="C131" s="541" t="s">
        <v>738</v>
      </c>
      <c r="D131" s="535" t="s">
        <v>734</v>
      </c>
      <c r="E131" s="537">
        <v>13600</v>
      </c>
      <c r="F131" s="549">
        <f t="shared" si="0"/>
        <v>489600</v>
      </c>
    </row>
    <row r="132" spans="1:6" ht="16.5" hidden="1" x14ac:dyDescent="0.25">
      <c r="A132" s="226">
        <v>19</v>
      </c>
      <c r="B132" s="536">
        <v>4</v>
      </c>
      <c r="C132" s="541" t="s">
        <v>735</v>
      </c>
      <c r="D132" s="535" t="s">
        <v>774</v>
      </c>
      <c r="E132" s="537">
        <v>169000</v>
      </c>
      <c r="F132" s="549">
        <f t="shared" si="0"/>
        <v>676000</v>
      </c>
    </row>
    <row r="133" spans="1:6" ht="45" hidden="1" x14ac:dyDescent="0.25">
      <c r="A133" s="228">
        <v>20</v>
      </c>
      <c r="B133" s="536">
        <v>4</v>
      </c>
      <c r="C133" s="541" t="s">
        <v>736</v>
      </c>
      <c r="D133" s="535" t="s">
        <v>775</v>
      </c>
      <c r="E133" s="537">
        <v>135000</v>
      </c>
      <c r="F133" s="549">
        <f t="shared" si="0"/>
        <v>540000</v>
      </c>
    </row>
    <row r="134" spans="1:6" ht="16.5" hidden="1" x14ac:dyDescent="0.25">
      <c r="A134" s="226">
        <v>21</v>
      </c>
      <c r="B134" s="536">
        <v>40</v>
      </c>
      <c r="C134" s="541" t="s">
        <v>735</v>
      </c>
      <c r="D134" s="535" t="s">
        <v>776</v>
      </c>
      <c r="E134" s="537">
        <v>9800</v>
      </c>
      <c r="F134" s="549">
        <f t="shared" si="0"/>
        <v>392000</v>
      </c>
    </row>
    <row r="135" spans="1:6" ht="16.5" hidden="1" x14ac:dyDescent="0.3">
      <c r="A135" s="228">
        <v>22</v>
      </c>
      <c r="B135" s="542"/>
      <c r="C135" s="541"/>
      <c r="D135" s="556"/>
      <c r="E135" s="539"/>
      <c r="F135" s="549">
        <f t="shared" si="0"/>
        <v>0</v>
      </c>
    </row>
    <row r="136" spans="1:6" ht="16.5" x14ac:dyDescent="0.25">
      <c r="A136" s="226">
        <v>12</v>
      </c>
      <c r="B136" s="548">
        <v>1</v>
      </c>
      <c r="C136" s="545" t="s">
        <v>760</v>
      </c>
      <c r="D136" s="557" t="s">
        <v>812</v>
      </c>
      <c r="E136" s="545">
        <v>45000</v>
      </c>
      <c r="F136" s="549">
        <v>45000</v>
      </c>
    </row>
    <row r="137" spans="1:6" ht="16.5" x14ac:dyDescent="0.25">
      <c r="A137" s="228">
        <v>13</v>
      </c>
      <c r="B137" s="543">
        <v>1</v>
      </c>
      <c r="C137" s="547" t="s">
        <v>760</v>
      </c>
      <c r="D137" s="558" t="s">
        <v>808</v>
      </c>
      <c r="E137" s="545">
        <v>45000</v>
      </c>
      <c r="F137" s="549">
        <v>45000</v>
      </c>
    </row>
    <row r="138" spans="1:6" ht="16.5" x14ac:dyDescent="0.25">
      <c r="A138" s="552">
        <v>14</v>
      </c>
      <c r="B138" s="540">
        <v>2</v>
      </c>
      <c r="C138" s="547" t="s">
        <v>777</v>
      </c>
      <c r="D138" s="559" t="s">
        <v>809</v>
      </c>
      <c r="E138" s="545">
        <v>15000</v>
      </c>
      <c r="F138" s="549">
        <v>30000</v>
      </c>
    </row>
    <row r="139" spans="1:6" ht="16.5" x14ac:dyDescent="0.25">
      <c r="A139" s="228">
        <v>15</v>
      </c>
      <c r="B139" s="540">
        <v>2</v>
      </c>
      <c r="C139" s="547" t="s">
        <v>760</v>
      </c>
      <c r="D139" s="558" t="s">
        <v>810</v>
      </c>
      <c r="E139" s="545">
        <v>18000</v>
      </c>
      <c r="F139" s="549">
        <v>36000</v>
      </c>
    </row>
    <row r="140" spans="1:6" ht="16.5" x14ac:dyDescent="0.25">
      <c r="A140" s="552">
        <v>16</v>
      </c>
      <c r="B140" s="543">
        <v>4</v>
      </c>
      <c r="C140" s="553" t="s">
        <v>760</v>
      </c>
      <c r="D140" s="558" t="s">
        <v>811</v>
      </c>
      <c r="E140" s="545">
        <v>10000</v>
      </c>
      <c r="F140" s="549">
        <v>40000</v>
      </c>
    </row>
    <row r="141" spans="1:6" ht="16.5" x14ac:dyDescent="0.25">
      <c r="A141" s="550"/>
      <c r="E141" s="554" t="s">
        <v>547</v>
      </c>
      <c r="F141" s="551">
        <v>564000</v>
      </c>
    </row>
    <row r="142" spans="1:6" ht="16.5" x14ac:dyDescent="0.25">
      <c r="A142" s="228"/>
      <c r="E142" s="546" t="s">
        <v>620</v>
      </c>
      <c r="F142" s="549">
        <v>40450</v>
      </c>
    </row>
    <row r="143" spans="1:6" x14ac:dyDescent="0.25">
      <c r="E143" s="546" t="s">
        <v>414</v>
      </c>
      <c r="F143" s="555">
        <v>604450</v>
      </c>
    </row>
    <row r="144" spans="1:6" x14ac:dyDescent="0.25">
      <c r="C144" s="320"/>
    </row>
  </sheetData>
  <mergeCells count="49">
    <mergeCell ref="N17:P17"/>
    <mergeCell ref="A55:C55"/>
    <mergeCell ref="C50:D50"/>
    <mergeCell ref="C51:D51"/>
    <mergeCell ref="C52:D52"/>
    <mergeCell ref="J36:P56"/>
    <mergeCell ref="H15:L15"/>
    <mergeCell ref="K17:M17"/>
    <mergeCell ref="A46:B46"/>
    <mergeCell ref="A50:B50"/>
    <mergeCell ref="C35:D36"/>
    <mergeCell ref="H17:J17"/>
    <mergeCell ref="E35:E36"/>
    <mergeCell ref="H16:J16"/>
    <mergeCell ref="F35:G40"/>
    <mergeCell ref="B17:F17"/>
    <mergeCell ref="C21:E21"/>
    <mergeCell ref="B19:E19"/>
    <mergeCell ref="I19:M30"/>
    <mergeCell ref="H65:H67"/>
    <mergeCell ref="A63:E63"/>
    <mergeCell ref="A85:E85"/>
    <mergeCell ref="B80:C80"/>
    <mergeCell ref="A74:E74"/>
    <mergeCell ref="A79:E79"/>
    <mergeCell ref="B70:C70"/>
    <mergeCell ref="B75:C75"/>
    <mergeCell ref="A64:E64"/>
    <mergeCell ref="A69:E69"/>
    <mergeCell ref="B65:C65"/>
    <mergeCell ref="A93:E93"/>
    <mergeCell ref="A111:C111"/>
    <mergeCell ref="A98:E98"/>
    <mergeCell ref="D97:F97"/>
    <mergeCell ref="A60:B60"/>
    <mergeCell ref="A3:C3"/>
    <mergeCell ref="A23:E23"/>
    <mergeCell ref="E27:G27"/>
    <mergeCell ref="B20:E20"/>
    <mergeCell ref="B4:C4"/>
    <mergeCell ref="B5:C5"/>
    <mergeCell ref="B6:C6"/>
    <mergeCell ref="B9:C9"/>
    <mergeCell ref="B7:C7"/>
    <mergeCell ref="B8:C8"/>
    <mergeCell ref="A12:E12"/>
    <mergeCell ref="B14:F14"/>
    <mergeCell ref="B16:F16"/>
    <mergeCell ref="B15:F15"/>
  </mergeCells>
  <hyperlinks>
    <hyperlink ref="F43" r:id="rId1"/>
    <hyperlink ref="F44" r:id="rId2"/>
    <hyperlink ref="G68" r:id="rId3"/>
  </hyperlinks>
  <pageMargins left="0.7" right="0.7" top="0.75" bottom="0.75" header="0.3" footer="0.3"/>
  <pageSetup orientation="portrait"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pageSetUpPr fitToPage="1"/>
  </sheetPr>
  <dimension ref="A1:AP206"/>
  <sheetViews>
    <sheetView topLeftCell="A123" zoomScaleNormal="100" workbookViewId="0">
      <selection activeCell="AK135" sqref="AK135"/>
    </sheetView>
  </sheetViews>
  <sheetFormatPr baseColWidth="10" defaultColWidth="11.42578125" defaultRowHeight="12.75" x14ac:dyDescent="0.2"/>
  <cols>
    <col min="1" max="1" width="3.28515625" style="41" customWidth="1"/>
    <col min="2" max="36" width="3.28515625" style="25" customWidth="1"/>
    <col min="37" max="16384" width="11.42578125" style="1"/>
  </cols>
  <sheetData>
    <row r="1" spans="1:36" ht="8.25" customHeight="1" x14ac:dyDescent="0.2">
      <c r="A1" s="484"/>
    </row>
    <row r="2" spans="1:36" ht="6.75" customHeight="1" x14ac:dyDescent="0.2">
      <c r="A2" s="484"/>
    </row>
    <row r="3" spans="1:36" ht="15" x14ac:dyDescent="0.2">
      <c r="A3" s="336"/>
      <c r="B3" s="236"/>
      <c r="C3" s="236"/>
      <c r="D3" s="236"/>
      <c r="E3" s="236"/>
      <c r="F3" s="236"/>
      <c r="G3" s="236"/>
      <c r="H3" s="236"/>
      <c r="I3" s="236"/>
      <c r="J3" s="236"/>
      <c r="K3" s="236"/>
      <c r="L3" s="236"/>
      <c r="M3" s="236"/>
      <c r="N3" s="236"/>
      <c r="O3" s="236"/>
      <c r="P3" s="236" t="s">
        <v>2</v>
      </c>
      <c r="Q3" s="236"/>
      <c r="R3" s="236"/>
      <c r="S3" s="236"/>
      <c r="T3" s="236"/>
      <c r="U3" s="236"/>
      <c r="V3" s="236"/>
      <c r="W3" s="236"/>
      <c r="X3" s="236"/>
      <c r="Y3" s="236"/>
      <c r="Z3" s="236"/>
      <c r="AA3" s="236"/>
      <c r="AB3" s="236"/>
      <c r="AC3" s="236"/>
      <c r="AD3" s="236"/>
      <c r="AE3" s="236"/>
      <c r="AF3" s="236"/>
      <c r="AG3" s="236"/>
      <c r="AH3" s="236"/>
      <c r="AI3" s="236"/>
      <c r="AJ3" s="236"/>
    </row>
    <row r="4" spans="1:36" x14ac:dyDescent="0.2">
      <c r="A4" s="336"/>
      <c r="B4" s="50"/>
      <c r="C4" s="50"/>
      <c r="D4" s="50"/>
      <c r="E4" s="50"/>
      <c r="F4" s="50"/>
      <c r="G4" s="50"/>
      <c r="H4" s="50"/>
      <c r="I4" s="50"/>
      <c r="J4" s="50"/>
      <c r="K4" s="50"/>
      <c r="L4" s="50"/>
      <c r="M4" s="50"/>
      <c r="O4" s="50" t="s">
        <v>3</v>
      </c>
      <c r="Q4" s="50"/>
      <c r="R4" s="50"/>
      <c r="S4" s="50"/>
      <c r="T4" s="50"/>
      <c r="U4" s="50"/>
      <c r="V4" s="50"/>
      <c r="W4" s="50"/>
      <c r="X4" s="50"/>
      <c r="Y4" s="50"/>
      <c r="Z4" s="50"/>
      <c r="AA4" s="50"/>
      <c r="AB4" s="50"/>
      <c r="AC4" s="50"/>
      <c r="AD4" s="50"/>
      <c r="AE4" s="50"/>
      <c r="AF4" s="50"/>
      <c r="AG4" s="50"/>
      <c r="AH4" s="50"/>
      <c r="AI4" s="50"/>
      <c r="AJ4" s="50"/>
    </row>
    <row r="5" spans="1:36" ht="9" customHeight="1" x14ac:dyDescent="0.2">
      <c r="A5" s="352"/>
      <c r="B5" s="51"/>
      <c r="C5" s="51"/>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row>
    <row r="6" spans="1:36" ht="30" customHeight="1" x14ac:dyDescent="0.2">
      <c r="A6" s="833" t="str">
        <f>CONCATENATE("VALOR: ",Datos!C21)</f>
        <v>VALOR: SEISCIENTOS CINCUENTA MIL PESOS M.L.</v>
      </c>
      <c r="B6" s="833"/>
      <c r="C6" s="833"/>
      <c r="D6" s="833"/>
      <c r="E6" s="833"/>
      <c r="F6" s="833"/>
      <c r="G6" s="833"/>
      <c r="H6" s="833"/>
      <c r="I6" s="833"/>
      <c r="J6" s="833"/>
      <c r="K6" s="833"/>
      <c r="L6" s="833"/>
      <c r="M6" s="833"/>
      <c r="N6" s="833"/>
      <c r="O6" s="833"/>
      <c r="P6" s="833"/>
      <c r="Q6" s="833"/>
      <c r="R6" s="833"/>
      <c r="S6" s="833"/>
      <c r="T6" s="833"/>
      <c r="U6" s="833"/>
      <c r="V6" s="833"/>
      <c r="W6" s="61"/>
      <c r="X6" s="834">
        <f>Datos!$B$21</f>
        <v>650000</v>
      </c>
      <c r="Y6" s="834"/>
      <c r="Z6" s="834"/>
      <c r="AA6" s="834"/>
      <c r="AB6" s="67"/>
      <c r="AC6" s="67"/>
      <c r="AD6" s="61"/>
      <c r="AE6" s="71"/>
      <c r="AF6" s="67"/>
      <c r="AG6" s="67"/>
      <c r="AH6" s="67"/>
      <c r="AI6" s="67"/>
      <c r="AJ6" s="67"/>
    </row>
    <row r="7" spans="1:36" x14ac:dyDescent="0.2">
      <c r="A7" s="352"/>
      <c r="B7" s="51"/>
      <c r="G7" s="68"/>
      <c r="H7" s="68"/>
      <c r="I7" s="68"/>
      <c r="J7" s="68"/>
      <c r="K7" s="68"/>
      <c r="L7" s="68"/>
      <c r="M7" s="68"/>
      <c r="N7" s="68"/>
      <c r="O7" s="68"/>
      <c r="P7" s="68"/>
      <c r="Q7" s="68"/>
      <c r="R7" s="68"/>
      <c r="S7" s="68"/>
      <c r="T7" s="68"/>
      <c r="U7" s="68"/>
      <c r="V7" s="68"/>
      <c r="W7" s="68"/>
      <c r="X7" s="221"/>
      <c r="Y7" s="221"/>
      <c r="Z7" s="221"/>
      <c r="AA7" s="221"/>
      <c r="AB7" s="221"/>
      <c r="AC7" s="221"/>
      <c r="AD7" s="68"/>
      <c r="AE7" s="222"/>
      <c r="AF7" s="26"/>
      <c r="AG7" s="26"/>
      <c r="AH7" s="26"/>
      <c r="AI7" s="26"/>
      <c r="AJ7" s="26"/>
    </row>
    <row r="8" spans="1:36" x14ac:dyDescent="0.2">
      <c r="A8" s="50" t="s">
        <v>415</v>
      </c>
      <c r="B8" s="50"/>
      <c r="C8" s="50"/>
      <c r="D8" s="50"/>
      <c r="E8" s="50"/>
      <c r="F8" s="50"/>
      <c r="G8" s="50"/>
      <c r="H8" s="50"/>
      <c r="I8" s="50"/>
      <c r="J8" s="50"/>
      <c r="K8" s="50"/>
      <c r="L8" s="50"/>
      <c r="M8" s="50"/>
      <c r="N8" s="50"/>
      <c r="O8" s="50"/>
      <c r="P8" s="50"/>
      <c r="Q8" s="51"/>
      <c r="R8" s="51"/>
      <c r="S8" s="51"/>
      <c r="T8" s="51"/>
      <c r="U8" s="51"/>
      <c r="V8" s="51"/>
      <c r="W8" s="51"/>
      <c r="X8" s="51"/>
      <c r="Y8" s="51"/>
      <c r="Z8" s="51"/>
      <c r="AA8" s="51"/>
      <c r="AB8" s="51"/>
      <c r="AC8" s="51"/>
      <c r="AD8" s="51"/>
      <c r="AE8" s="51"/>
      <c r="AF8" s="51"/>
      <c r="AG8" s="51"/>
      <c r="AH8" s="51"/>
      <c r="AI8" s="51"/>
      <c r="AJ8" s="51"/>
    </row>
    <row r="9" spans="1:36" x14ac:dyDescent="0.2">
      <c r="A9" s="352"/>
      <c r="B9" s="352"/>
      <c r="C9" s="352"/>
      <c r="D9" s="352"/>
      <c r="E9" s="352"/>
      <c r="F9" s="352"/>
      <c r="G9" s="352"/>
      <c r="H9" s="352"/>
      <c r="I9" s="352"/>
      <c r="J9" s="352"/>
      <c r="K9" s="352"/>
      <c r="L9" s="352"/>
      <c r="M9" s="352"/>
      <c r="N9" s="352"/>
      <c r="O9" s="352"/>
      <c r="P9" s="352"/>
      <c r="Q9" s="51"/>
      <c r="R9" s="51"/>
      <c r="S9" s="51"/>
      <c r="T9" s="51"/>
      <c r="U9" s="51"/>
      <c r="V9" s="51"/>
      <c r="W9" s="51"/>
      <c r="X9" s="51"/>
      <c r="Y9" s="51"/>
      <c r="Z9" s="51"/>
      <c r="AA9" s="51"/>
      <c r="AB9" s="51"/>
      <c r="AC9" s="51"/>
      <c r="AD9" s="51"/>
      <c r="AE9" s="51"/>
      <c r="AF9" s="51"/>
      <c r="AG9" s="51"/>
      <c r="AH9" s="51"/>
      <c r="AI9" s="51"/>
      <c r="AJ9" s="51"/>
    </row>
    <row r="10" spans="1:36" x14ac:dyDescent="0.2">
      <c r="A10" s="352" t="s">
        <v>416</v>
      </c>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row>
    <row r="11" spans="1:36" s="40" customFormat="1" ht="12.75" customHeight="1" x14ac:dyDescent="0.2">
      <c r="A11" s="809" t="str">
        <f>+Datos!B14</f>
        <v xml:space="preserve">La Institución Educativa SAN ROBERTO BELARMINO de la Ciudad de Medellín, presta el Servicio Educativo en el Barrio Manrique de la Ciudad de Medellín, atendiendo a una comunidad estudiantil de aproximadamente 1.010 alumnos en promedio y 55 personas entre docentes, administrativos, aseadoras y vigilantes. Como institución comprometida con la calidad educativa y la formación integral de nuestros estudiantes busca brindar una educación incluyente de acuerdo con la diversidad de la población escolar. A través de la gestión académica busca posicionarse como una institución con calidad educativa  busca ampliar su cobertura con compromiso social. En este contexto procura ser eficiente en el desarrollo de sus actividades; por ende, debe proveer los suministros a que haya lugar, para favorecer la prestación del servicio educativo, en condiciones de equidad, eficiencia y calidad, todo encaminado a alcanzar los objetivos estratégicos plasmados en el PEI.
La institución Educativa San Roberto Belarmino como entidad prestadora de servicio educativo a niños, niñas y adolescentes, requiere para el cumplimiento de su actividad misional, la adquisición de implementos e insumos para la huerta escolar y los jardines internos de la institución y lombrices para proyecto de la Media Tècnica: Monitoreo Ambiental, de esta manera se brinda un adecuado mantenimiento a las zonas verdes y se aporta en el desarrollo del proyecto pedagógico “Enseñanza de la protección del ambiente, la ecología y la preservación de los recursos naturales”  establecido en la Ley 115 de 1994, el cual hace parte de la cátedras obligatorias dentro del currículo. </v>
      </c>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09"/>
      <c r="AE11" s="809"/>
      <c r="AF11" s="809"/>
      <c r="AG11" s="809"/>
      <c r="AH11" s="809"/>
      <c r="AI11" s="809"/>
      <c r="AJ11" s="809"/>
    </row>
    <row r="12" spans="1:36" s="40" customFormat="1" x14ac:dyDescent="0.2">
      <c r="A12" s="809"/>
      <c r="B12" s="809"/>
      <c r="C12" s="809"/>
      <c r="D12" s="809"/>
      <c r="E12" s="809"/>
      <c r="F12" s="809"/>
      <c r="G12" s="809"/>
      <c r="H12" s="809"/>
      <c r="I12" s="809"/>
      <c r="J12" s="809"/>
      <c r="K12" s="809"/>
      <c r="L12" s="809"/>
      <c r="M12" s="809"/>
      <c r="N12" s="809"/>
      <c r="O12" s="809"/>
      <c r="P12" s="809"/>
      <c r="Q12" s="809"/>
      <c r="R12" s="809"/>
      <c r="S12" s="809"/>
      <c r="T12" s="809"/>
      <c r="U12" s="809"/>
      <c r="V12" s="809"/>
      <c r="W12" s="809"/>
      <c r="X12" s="809"/>
      <c r="Y12" s="809"/>
      <c r="Z12" s="809"/>
      <c r="AA12" s="809"/>
      <c r="AB12" s="809"/>
      <c r="AC12" s="809"/>
      <c r="AD12" s="809"/>
      <c r="AE12" s="809"/>
      <c r="AF12" s="809"/>
      <c r="AG12" s="809"/>
      <c r="AH12" s="809"/>
      <c r="AI12" s="809"/>
      <c r="AJ12" s="809"/>
    </row>
    <row r="13" spans="1:36" s="40" customFormat="1" x14ac:dyDescent="0.2">
      <c r="A13" s="809"/>
      <c r="B13" s="809"/>
      <c r="C13" s="809"/>
      <c r="D13" s="809"/>
      <c r="E13" s="809"/>
      <c r="F13" s="809"/>
      <c r="G13" s="809"/>
      <c r="H13" s="809"/>
      <c r="I13" s="809"/>
      <c r="J13" s="809"/>
      <c r="K13" s="809"/>
      <c r="L13" s="809"/>
      <c r="M13" s="809"/>
      <c r="N13" s="809"/>
      <c r="O13" s="809"/>
      <c r="P13" s="809"/>
      <c r="Q13" s="809"/>
      <c r="R13" s="809"/>
      <c r="S13" s="809"/>
      <c r="T13" s="809"/>
      <c r="U13" s="809"/>
      <c r="V13" s="809"/>
      <c r="W13" s="809"/>
      <c r="X13" s="809"/>
      <c r="Y13" s="809"/>
      <c r="Z13" s="809"/>
      <c r="AA13" s="809"/>
      <c r="AB13" s="809"/>
      <c r="AC13" s="809"/>
      <c r="AD13" s="809"/>
      <c r="AE13" s="809"/>
      <c r="AF13" s="809"/>
      <c r="AG13" s="809"/>
      <c r="AH13" s="809"/>
      <c r="AI13" s="809"/>
      <c r="AJ13" s="809"/>
    </row>
    <row r="14" spans="1:36" s="40" customFormat="1" x14ac:dyDescent="0.2">
      <c r="A14" s="809"/>
      <c r="B14" s="809"/>
      <c r="C14" s="809"/>
      <c r="D14" s="809"/>
      <c r="E14" s="809"/>
      <c r="F14" s="809"/>
      <c r="G14" s="809"/>
      <c r="H14" s="809"/>
      <c r="I14" s="809"/>
      <c r="J14" s="809"/>
      <c r="K14" s="809"/>
      <c r="L14" s="809"/>
      <c r="M14" s="809"/>
      <c r="N14" s="809"/>
      <c r="O14" s="809"/>
      <c r="P14" s="809"/>
      <c r="Q14" s="809"/>
      <c r="R14" s="809"/>
      <c r="S14" s="809"/>
      <c r="T14" s="809"/>
      <c r="U14" s="809"/>
      <c r="V14" s="809"/>
      <c r="W14" s="809"/>
      <c r="X14" s="809"/>
      <c r="Y14" s="809"/>
      <c r="Z14" s="809"/>
      <c r="AA14" s="809"/>
      <c r="AB14" s="809"/>
      <c r="AC14" s="809"/>
      <c r="AD14" s="809"/>
      <c r="AE14" s="809"/>
      <c r="AF14" s="809"/>
      <c r="AG14" s="809"/>
      <c r="AH14" s="809"/>
      <c r="AI14" s="809"/>
      <c r="AJ14" s="809"/>
    </row>
    <row r="15" spans="1:36" s="40" customFormat="1" ht="98.25" customHeight="1" x14ac:dyDescent="0.2">
      <c r="A15" s="809"/>
      <c r="B15" s="809"/>
      <c r="C15" s="809"/>
      <c r="D15" s="809"/>
      <c r="E15" s="809"/>
      <c r="F15" s="809"/>
      <c r="G15" s="809"/>
      <c r="H15" s="809"/>
      <c r="I15" s="809"/>
      <c r="J15" s="809"/>
      <c r="K15" s="809"/>
      <c r="L15" s="809"/>
      <c r="M15" s="809"/>
      <c r="N15" s="809"/>
      <c r="O15" s="809"/>
      <c r="P15" s="809"/>
      <c r="Q15" s="809"/>
      <c r="R15" s="809"/>
      <c r="S15" s="809"/>
      <c r="T15" s="809"/>
      <c r="U15" s="809"/>
      <c r="V15" s="809"/>
      <c r="W15" s="809"/>
      <c r="X15" s="809"/>
      <c r="Y15" s="809"/>
      <c r="Z15" s="809"/>
      <c r="AA15" s="809"/>
      <c r="AB15" s="809"/>
      <c r="AC15" s="809"/>
      <c r="AD15" s="809"/>
      <c r="AE15" s="809"/>
      <c r="AF15" s="809"/>
      <c r="AG15" s="809"/>
      <c r="AH15" s="809"/>
      <c r="AI15" s="809"/>
      <c r="AJ15" s="809"/>
    </row>
    <row r="16" spans="1:36" s="40" customFormat="1" ht="5.25" hidden="1" customHeight="1" x14ac:dyDescent="0.2">
      <c r="A16" s="809"/>
      <c r="B16" s="809"/>
      <c r="C16" s="809"/>
      <c r="D16" s="809"/>
      <c r="E16" s="809"/>
      <c r="F16" s="809"/>
      <c r="G16" s="809"/>
      <c r="H16" s="809"/>
      <c r="I16" s="809"/>
      <c r="J16" s="809"/>
      <c r="K16" s="809"/>
      <c r="L16" s="809"/>
      <c r="M16" s="809"/>
      <c r="N16" s="809"/>
      <c r="O16" s="809"/>
      <c r="P16" s="809"/>
      <c r="Q16" s="809"/>
      <c r="R16" s="809"/>
      <c r="S16" s="809"/>
      <c r="T16" s="809"/>
      <c r="U16" s="809"/>
      <c r="V16" s="809"/>
      <c r="W16" s="809"/>
      <c r="X16" s="809"/>
      <c r="Y16" s="809"/>
      <c r="Z16" s="809"/>
      <c r="AA16" s="809"/>
      <c r="AB16" s="809"/>
      <c r="AC16" s="809"/>
      <c r="AD16" s="809"/>
      <c r="AE16" s="809"/>
      <c r="AF16" s="809"/>
      <c r="AG16" s="809"/>
      <c r="AH16" s="809"/>
      <c r="AI16" s="809"/>
      <c r="AJ16" s="809"/>
    </row>
    <row r="17" spans="1:36" s="40" customFormat="1" hidden="1" x14ac:dyDescent="0.2">
      <c r="A17" s="809"/>
      <c r="B17" s="809"/>
      <c r="C17" s="809"/>
      <c r="D17" s="809"/>
      <c r="E17" s="809"/>
      <c r="F17" s="809"/>
      <c r="G17" s="809"/>
      <c r="H17" s="809"/>
      <c r="I17" s="809"/>
      <c r="J17" s="809"/>
      <c r="K17" s="809"/>
      <c r="L17" s="809"/>
      <c r="M17" s="809"/>
      <c r="N17" s="809"/>
      <c r="O17" s="809"/>
      <c r="P17" s="809"/>
      <c r="Q17" s="809"/>
      <c r="R17" s="809"/>
      <c r="S17" s="809"/>
      <c r="T17" s="809"/>
      <c r="U17" s="809"/>
      <c r="V17" s="809"/>
      <c r="W17" s="809"/>
      <c r="X17" s="809"/>
      <c r="Y17" s="809"/>
      <c r="Z17" s="809"/>
      <c r="AA17" s="809"/>
      <c r="AB17" s="809"/>
      <c r="AC17" s="809"/>
      <c r="AD17" s="809"/>
      <c r="AE17" s="809"/>
      <c r="AF17" s="809"/>
      <c r="AG17" s="809"/>
      <c r="AH17" s="809"/>
      <c r="AI17" s="809"/>
      <c r="AJ17" s="809"/>
    </row>
    <row r="18" spans="1:36" s="40" customFormat="1" ht="6.75" customHeight="1" x14ac:dyDescent="0.2">
      <c r="A18" s="809"/>
      <c r="B18" s="809"/>
      <c r="C18" s="809"/>
      <c r="D18" s="809"/>
      <c r="E18" s="809"/>
      <c r="F18" s="809"/>
      <c r="G18" s="809"/>
      <c r="H18" s="809"/>
      <c r="I18" s="809"/>
      <c r="J18" s="809"/>
      <c r="K18" s="809"/>
      <c r="L18" s="809"/>
      <c r="M18" s="809"/>
      <c r="N18" s="809"/>
      <c r="O18" s="809"/>
      <c r="P18" s="809"/>
      <c r="Q18" s="809"/>
      <c r="R18" s="809"/>
      <c r="S18" s="809"/>
      <c r="T18" s="809"/>
      <c r="U18" s="809"/>
      <c r="V18" s="809"/>
      <c r="W18" s="809"/>
      <c r="X18" s="809"/>
      <c r="Y18" s="809"/>
      <c r="Z18" s="809"/>
      <c r="AA18" s="809"/>
      <c r="AB18" s="809"/>
      <c r="AC18" s="809"/>
      <c r="AD18" s="809"/>
      <c r="AE18" s="809"/>
      <c r="AF18" s="809"/>
      <c r="AG18" s="809"/>
      <c r="AH18" s="809"/>
      <c r="AI18" s="809"/>
      <c r="AJ18" s="809"/>
    </row>
    <row r="19" spans="1:36" s="40" customFormat="1" ht="1.5" hidden="1" customHeight="1" x14ac:dyDescent="0.2">
      <c r="A19" s="809"/>
      <c r="B19" s="809"/>
      <c r="C19" s="809"/>
      <c r="D19" s="809"/>
      <c r="E19" s="809"/>
      <c r="F19" s="809"/>
      <c r="G19" s="809"/>
      <c r="H19" s="809"/>
      <c r="I19" s="809"/>
      <c r="J19" s="809"/>
      <c r="K19" s="809"/>
      <c r="L19" s="809"/>
      <c r="M19" s="809"/>
      <c r="N19" s="809"/>
      <c r="O19" s="809"/>
      <c r="P19" s="809"/>
      <c r="Q19" s="809"/>
      <c r="R19" s="809"/>
      <c r="S19" s="809"/>
      <c r="T19" s="809"/>
      <c r="U19" s="809"/>
      <c r="V19" s="809"/>
      <c r="W19" s="809"/>
      <c r="X19" s="809"/>
      <c r="Y19" s="809"/>
      <c r="Z19" s="809"/>
      <c r="AA19" s="809"/>
      <c r="AB19" s="809"/>
      <c r="AC19" s="809"/>
      <c r="AD19" s="809"/>
      <c r="AE19" s="809"/>
      <c r="AF19" s="809"/>
      <c r="AG19" s="809"/>
      <c r="AH19" s="809"/>
      <c r="AI19" s="809"/>
      <c r="AJ19" s="809"/>
    </row>
    <row r="20" spans="1:36" s="40" customFormat="1" ht="0.75" hidden="1" customHeight="1" x14ac:dyDescent="0.2">
      <c r="A20" s="809"/>
      <c r="B20" s="809"/>
      <c r="C20" s="809"/>
      <c r="D20" s="809"/>
      <c r="E20" s="809"/>
      <c r="F20" s="809"/>
      <c r="G20" s="809"/>
      <c r="H20" s="809"/>
      <c r="I20" s="809"/>
      <c r="J20" s="809"/>
      <c r="K20" s="809"/>
      <c r="L20" s="809"/>
      <c r="M20" s="809"/>
      <c r="N20" s="809"/>
      <c r="O20" s="809"/>
      <c r="P20" s="809"/>
      <c r="Q20" s="809"/>
      <c r="R20" s="809"/>
      <c r="S20" s="809"/>
      <c r="T20" s="809"/>
      <c r="U20" s="809"/>
      <c r="V20" s="809"/>
      <c r="W20" s="809"/>
      <c r="X20" s="809"/>
      <c r="Y20" s="809"/>
      <c r="Z20" s="809"/>
      <c r="AA20" s="809"/>
      <c r="AB20" s="809"/>
      <c r="AC20" s="809"/>
      <c r="AD20" s="809"/>
      <c r="AE20" s="809"/>
      <c r="AF20" s="809"/>
      <c r="AG20" s="809"/>
      <c r="AH20" s="809"/>
      <c r="AI20" s="809"/>
      <c r="AJ20" s="809"/>
    </row>
    <row r="21" spans="1:36" s="40" customFormat="1" hidden="1" x14ac:dyDescent="0.2">
      <c r="A21" s="809"/>
      <c r="B21" s="809"/>
      <c r="C21" s="809"/>
      <c r="D21" s="809"/>
      <c r="E21" s="809"/>
      <c r="F21" s="809"/>
      <c r="G21" s="809"/>
      <c r="H21" s="809"/>
      <c r="I21" s="809"/>
      <c r="J21" s="809"/>
      <c r="K21" s="809"/>
      <c r="L21" s="809"/>
      <c r="M21" s="809"/>
      <c r="N21" s="809"/>
      <c r="O21" s="809"/>
      <c r="P21" s="809"/>
      <c r="Q21" s="809"/>
      <c r="R21" s="809"/>
      <c r="S21" s="809"/>
      <c r="T21" s="809"/>
      <c r="U21" s="809"/>
      <c r="V21" s="809"/>
      <c r="W21" s="809"/>
      <c r="X21" s="809"/>
      <c r="Y21" s="809"/>
      <c r="Z21" s="809"/>
      <c r="AA21" s="809"/>
      <c r="AB21" s="809"/>
      <c r="AC21" s="809"/>
      <c r="AD21" s="809"/>
      <c r="AE21" s="809"/>
      <c r="AF21" s="809"/>
      <c r="AG21" s="809"/>
      <c r="AH21" s="809"/>
      <c r="AI21" s="809"/>
      <c r="AJ21" s="809"/>
    </row>
    <row r="22" spans="1:36" s="40" customFormat="1" ht="9" hidden="1" customHeight="1" x14ac:dyDescent="0.2">
      <c r="A22" s="809"/>
      <c r="B22" s="809"/>
      <c r="C22" s="809"/>
      <c r="D22" s="809"/>
      <c r="E22" s="809"/>
      <c r="F22" s="809"/>
      <c r="G22" s="809"/>
      <c r="H22" s="809"/>
      <c r="I22" s="809"/>
      <c r="J22" s="809"/>
      <c r="K22" s="809"/>
      <c r="L22" s="809"/>
      <c r="M22" s="809"/>
      <c r="N22" s="809"/>
      <c r="O22" s="809"/>
      <c r="P22" s="809"/>
      <c r="Q22" s="809"/>
      <c r="R22" s="809"/>
      <c r="S22" s="809"/>
      <c r="T22" s="809"/>
      <c r="U22" s="809"/>
      <c r="V22" s="809"/>
      <c r="W22" s="809"/>
      <c r="X22" s="809"/>
      <c r="Y22" s="809"/>
      <c r="Z22" s="809"/>
      <c r="AA22" s="809"/>
      <c r="AB22" s="809"/>
      <c r="AC22" s="809"/>
      <c r="AD22" s="809"/>
      <c r="AE22" s="809"/>
      <c r="AF22" s="809"/>
      <c r="AG22" s="809"/>
      <c r="AH22" s="809"/>
      <c r="AI22" s="809"/>
      <c r="AJ22" s="809"/>
    </row>
    <row r="23" spans="1:36" s="40" customFormat="1" hidden="1" x14ac:dyDescent="0.2">
      <c r="A23" s="809"/>
      <c r="B23" s="809"/>
      <c r="C23" s="809"/>
      <c r="D23" s="809"/>
      <c r="E23" s="809"/>
      <c r="F23" s="809"/>
      <c r="G23" s="809"/>
      <c r="H23" s="809"/>
      <c r="I23" s="809"/>
      <c r="J23" s="809"/>
      <c r="K23" s="809"/>
      <c r="L23" s="809"/>
      <c r="M23" s="809"/>
      <c r="N23" s="809"/>
      <c r="O23" s="809"/>
      <c r="P23" s="809"/>
      <c r="Q23" s="809"/>
      <c r="R23" s="809"/>
      <c r="S23" s="809"/>
      <c r="T23" s="809"/>
      <c r="U23" s="809"/>
      <c r="V23" s="809"/>
      <c r="W23" s="809"/>
      <c r="X23" s="809"/>
      <c r="Y23" s="809"/>
      <c r="Z23" s="809"/>
      <c r="AA23" s="809"/>
      <c r="AB23" s="809"/>
      <c r="AC23" s="809"/>
      <c r="AD23" s="809"/>
      <c r="AE23" s="809"/>
      <c r="AF23" s="809"/>
      <c r="AG23" s="809"/>
      <c r="AH23" s="809"/>
      <c r="AI23" s="809"/>
      <c r="AJ23" s="809"/>
    </row>
    <row r="24" spans="1:36" s="40" customFormat="1" hidden="1" x14ac:dyDescent="0.2">
      <c r="A24" s="809"/>
      <c r="B24" s="809"/>
      <c r="C24" s="809"/>
      <c r="D24" s="809"/>
      <c r="E24" s="809"/>
      <c r="F24" s="809"/>
      <c r="G24" s="809"/>
      <c r="H24" s="809"/>
      <c r="I24" s="809"/>
      <c r="J24" s="809"/>
      <c r="K24" s="809"/>
      <c r="L24" s="809"/>
      <c r="M24" s="809"/>
      <c r="N24" s="809"/>
      <c r="O24" s="809"/>
      <c r="P24" s="809"/>
      <c r="Q24" s="809"/>
      <c r="R24" s="809"/>
      <c r="S24" s="809"/>
      <c r="T24" s="809"/>
      <c r="U24" s="809"/>
      <c r="V24" s="809"/>
      <c r="W24" s="809"/>
      <c r="X24" s="809"/>
      <c r="Y24" s="809"/>
      <c r="Z24" s="809"/>
      <c r="AA24" s="809"/>
      <c r="AB24" s="809"/>
      <c r="AC24" s="809"/>
      <c r="AD24" s="809"/>
      <c r="AE24" s="809"/>
      <c r="AF24" s="809"/>
      <c r="AG24" s="809"/>
      <c r="AH24" s="809"/>
      <c r="AI24" s="809"/>
      <c r="AJ24" s="809"/>
    </row>
    <row r="25" spans="1:36" s="40" customFormat="1" hidden="1" x14ac:dyDescent="0.2">
      <c r="A25" s="809"/>
      <c r="B25" s="809"/>
      <c r="C25" s="809"/>
      <c r="D25" s="809"/>
      <c r="E25" s="809"/>
      <c r="F25" s="809"/>
      <c r="G25" s="809"/>
      <c r="H25" s="809"/>
      <c r="I25" s="809"/>
      <c r="J25" s="809"/>
      <c r="K25" s="809"/>
      <c r="L25" s="809"/>
      <c r="M25" s="809"/>
      <c r="N25" s="809"/>
      <c r="O25" s="809"/>
      <c r="P25" s="809"/>
      <c r="Q25" s="809"/>
      <c r="R25" s="809"/>
      <c r="S25" s="809"/>
      <c r="T25" s="809"/>
      <c r="U25" s="809"/>
      <c r="V25" s="809"/>
      <c r="W25" s="809"/>
      <c r="X25" s="809"/>
      <c r="Y25" s="809"/>
      <c r="Z25" s="809"/>
      <c r="AA25" s="809"/>
      <c r="AB25" s="809"/>
      <c r="AC25" s="809"/>
      <c r="AD25" s="809"/>
      <c r="AE25" s="809"/>
      <c r="AF25" s="809"/>
      <c r="AG25" s="809"/>
      <c r="AH25" s="809"/>
      <c r="AI25" s="809"/>
      <c r="AJ25" s="809"/>
    </row>
    <row r="26" spans="1:36" s="40" customFormat="1" hidden="1" x14ac:dyDescent="0.2">
      <c r="A26" s="350"/>
      <c r="B26" s="350"/>
      <c r="C26" s="350"/>
      <c r="D26" s="350"/>
      <c r="E26" s="350"/>
      <c r="F26" s="350"/>
      <c r="G26" s="350"/>
      <c r="H26" s="350"/>
      <c r="I26" s="350"/>
      <c r="J26" s="350"/>
      <c r="K26" s="350"/>
      <c r="L26" s="350"/>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row>
    <row r="27" spans="1:36" x14ac:dyDescent="0.2">
      <c r="A27" s="50" t="s">
        <v>417</v>
      </c>
      <c r="B27" s="5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row>
    <row r="28" spans="1:36" ht="12.75" customHeight="1" x14ac:dyDescent="0.2">
      <c r="A28" s="809" t="str">
        <f>+Datos!B16</f>
        <v xml:space="preserve">Atender los diferentes proyectos que se encuentran en el PEI, desde la gestión administrativa. La ejecución de nuestros proyectos administrativos, que se desarrollan por medio de las actividades académicas y las conexas a la educación con la integración de toda la comunidad educativa, son la prioridad de nuestra labor social y pedagógica, que requieren de herramientas para el cumplimiento adecuado de nuestras actividades. Es claro que hay muchas necesidades por atender  vemos que es necesario adelantar este proceso de contratación para la adquisición de implementos e insumos para la huerta escolar y los jardines internos de la institución y  lombrices para la Media Tècnica: Monitoreo Ambiental, de esta manera se brinda un adecuado mantenimiento a las zonas verdes y se aporta en el desarrollo del proyecto pedagógico “Enseñanza de la protección del ambiente, la ecología y la preservación de los recursos naturales”  establecido en la Ley 115 de 1994, el cual hace parte de la cátedras obligatorias dentro del currículo. </v>
      </c>
      <c r="B28" s="809"/>
      <c r="C28" s="809"/>
      <c r="D28" s="809"/>
      <c r="E28" s="809"/>
      <c r="F28" s="809"/>
      <c r="G28" s="809"/>
      <c r="H28" s="809"/>
      <c r="I28" s="809"/>
      <c r="J28" s="809"/>
      <c r="K28" s="809"/>
      <c r="L28" s="809"/>
      <c r="M28" s="809"/>
      <c r="N28" s="809"/>
      <c r="O28" s="809"/>
      <c r="P28" s="809"/>
      <c r="Q28" s="809"/>
      <c r="R28" s="809"/>
      <c r="S28" s="809"/>
      <c r="T28" s="809"/>
      <c r="U28" s="809"/>
      <c r="V28" s="809"/>
      <c r="W28" s="809"/>
      <c r="X28" s="809"/>
      <c r="Y28" s="809"/>
      <c r="Z28" s="809"/>
      <c r="AA28" s="809"/>
      <c r="AB28" s="809"/>
      <c r="AC28" s="809"/>
      <c r="AD28" s="809"/>
      <c r="AE28" s="809"/>
      <c r="AF28" s="809"/>
      <c r="AG28" s="809"/>
      <c r="AH28" s="809"/>
      <c r="AI28" s="809"/>
      <c r="AJ28" s="809"/>
    </row>
    <row r="29" spans="1:36" ht="28.5" customHeight="1" x14ac:dyDescent="0.2">
      <c r="A29" s="809"/>
      <c r="B29" s="809"/>
      <c r="C29" s="809"/>
      <c r="D29" s="809"/>
      <c r="E29" s="809"/>
      <c r="F29" s="809"/>
      <c r="G29" s="809"/>
      <c r="H29" s="809"/>
      <c r="I29" s="809"/>
      <c r="J29" s="809"/>
      <c r="K29" s="809"/>
      <c r="L29" s="809"/>
      <c r="M29" s="809"/>
      <c r="N29" s="809"/>
      <c r="O29" s="809"/>
      <c r="P29" s="809"/>
      <c r="Q29" s="809"/>
      <c r="R29" s="809"/>
      <c r="S29" s="809"/>
      <c r="T29" s="809"/>
      <c r="U29" s="809"/>
      <c r="V29" s="809"/>
      <c r="W29" s="809"/>
      <c r="X29" s="809"/>
      <c r="Y29" s="809"/>
      <c r="Z29" s="809"/>
      <c r="AA29" s="809"/>
      <c r="AB29" s="809"/>
      <c r="AC29" s="809"/>
      <c r="AD29" s="809"/>
      <c r="AE29" s="809"/>
      <c r="AF29" s="809"/>
      <c r="AG29" s="809"/>
      <c r="AH29" s="809"/>
      <c r="AI29" s="809"/>
      <c r="AJ29" s="809"/>
    </row>
    <row r="30" spans="1:36" ht="3" customHeight="1" x14ac:dyDescent="0.2">
      <c r="A30" s="809"/>
      <c r="B30" s="809"/>
      <c r="C30" s="809"/>
      <c r="D30" s="809"/>
      <c r="E30" s="809"/>
      <c r="F30" s="809"/>
      <c r="G30" s="809"/>
      <c r="H30" s="809"/>
      <c r="I30" s="809"/>
      <c r="J30" s="809"/>
      <c r="K30" s="809"/>
      <c r="L30" s="809"/>
      <c r="M30" s="809"/>
      <c r="N30" s="809"/>
      <c r="O30" s="809"/>
      <c r="P30" s="809"/>
      <c r="Q30" s="809"/>
      <c r="R30" s="809"/>
      <c r="S30" s="809"/>
      <c r="T30" s="809"/>
      <c r="U30" s="809"/>
      <c r="V30" s="809"/>
      <c r="W30" s="809"/>
      <c r="X30" s="809"/>
      <c r="Y30" s="809"/>
      <c r="Z30" s="809"/>
      <c r="AA30" s="809"/>
      <c r="AB30" s="809"/>
      <c r="AC30" s="809"/>
      <c r="AD30" s="809"/>
      <c r="AE30" s="809"/>
      <c r="AF30" s="809"/>
      <c r="AG30" s="809"/>
      <c r="AH30" s="809"/>
      <c r="AI30" s="809"/>
      <c r="AJ30" s="809"/>
    </row>
    <row r="31" spans="1:36" x14ac:dyDescent="0.2">
      <c r="A31" s="809"/>
      <c r="B31" s="809"/>
      <c r="C31" s="809"/>
      <c r="D31" s="809"/>
      <c r="E31" s="809"/>
      <c r="F31" s="809"/>
      <c r="G31" s="809"/>
      <c r="H31" s="809"/>
      <c r="I31" s="809"/>
      <c r="J31" s="809"/>
      <c r="K31" s="809"/>
      <c r="L31" s="809"/>
      <c r="M31" s="809"/>
      <c r="N31" s="809"/>
      <c r="O31" s="809"/>
      <c r="P31" s="809"/>
      <c r="Q31" s="809"/>
      <c r="R31" s="809"/>
      <c r="S31" s="809"/>
      <c r="T31" s="809"/>
      <c r="U31" s="809"/>
      <c r="V31" s="809"/>
      <c r="W31" s="809"/>
      <c r="X31" s="809"/>
      <c r="Y31" s="809"/>
      <c r="Z31" s="809"/>
      <c r="AA31" s="809"/>
      <c r="AB31" s="809"/>
      <c r="AC31" s="809"/>
      <c r="AD31" s="809"/>
      <c r="AE31" s="809"/>
      <c r="AF31" s="809"/>
      <c r="AG31" s="809"/>
      <c r="AH31" s="809"/>
      <c r="AI31" s="809"/>
      <c r="AJ31" s="809"/>
    </row>
    <row r="32" spans="1:36" ht="3.75" customHeight="1" x14ac:dyDescent="0.2">
      <c r="A32" s="809"/>
      <c r="B32" s="809"/>
      <c r="C32" s="809"/>
      <c r="D32" s="809"/>
      <c r="E32" s="809"/>
      <c r="F32" s="809"/>
      <c r="G32" s="809"/>
      <c r="H32" s="809"/>
      <c r="I32" s="809"/>
      <c r="J32" s="809"/>
      <c r="K32" s="809"/>
      <c r="L32" s="809"/>
      <c r="M32" s="809"/>
      <c r="N32" s="809"/>
      <c r="O32" s="809"/>
      <c r="P32" s="809"/>
      <c r="Q32" s="809"/>
      <c r="R32" s="809"/>
      <c r="S32" s="809"/>
      <c r="T32" s="809"/>
      <c r="U32" s="809"/>
      <c r="V32" s="809"/>
      <c r="W32" s="809"/>
      <c r="X32" s="809"/>
      <c r="Y32" s="809"/>
      <c r="Z32" s="809"/>
      <c r="AA32" s="809"/>
      <c r="AB32" s="809"/>
      <c r="AC32" s="809"/>
      <c r="AD32" s="809"/>
      <c r="AE32" s="809"/>
      <c r="AF32" s="809"/>
      <c r="AG32" s="809"/>
      <c r="AH32" s="809"/>
      <c r="AI32" s="809"/>
      <c r="AJ32" s="809"/>
    </row>
    <row r="33" spans="1:36" x14ac:dyDescent="0.2">
      <c r="A33" s="809"/>
      <c r="B33" s="809"/>
      <c r="C33" s="809"/>
      <c r="D33" s="809"/>
      <c r="E33" s="809"/>
      <c r="F33" s="809"/>
      <c r="G33" s="809"/>
      <c r="H33" s="809"/>
      <c r="I33" s="809"/>
      <c r="J33" s="809"/>
      <c r="K33" s="809"/>
      <c r="L33" s="809"/>
      <c r="M33" s="809"/>
      <c r="N33" s="809"/>
      <c r="O33" s="809"/>
      <c r="P33" s="809"/>
      <c r="Q33" s="809"/>
      <c r="R33" s="809"/>
      <c r="S33" s="809"/>
      <c r="T33" s="809"/>
      <c r="U33" s="809"/>
      <c r="V33" s="809"/>
      <c r="W33" s="809"/>
      <c r="X33" s="809"/>
      <c r="Y33" s="809"/>
      <c r="Z33" s="809"/>
      <c r="AA33" s="809"/>
      <c r="AB33" s="809"/>
      <c r="AC33" s="809"/>
      <c r="AD33" s="809"/>
      <c r="AE33" s="809"/>
      <c r="AF33" s="809"/>
      <c r="AG33" s="809"/>
      <c r="AH33" s="809"/>
      <c r="AI33" s="809"/>
      <c r="AJ33" s="809"/>
    </row>
    <row r="34" spans="1:36" ht="30" customHeight="1" x14ac:dyDescent="0.2">
      <c r="A34" s="809"/>
      <c r="B34" s="809"/>
      <c r="C34" s="809"/>
      <c r="D34" s="809"/>
      <c r="E34" s="809"/>
      <c r="F34" s="809"/>
      <c r="G34" s="809"/>
      <c r="H34" s="809"/>
      <c r="I34" s="809"/>
      <c r="J34" s="809"/>
      <c r="K34" s="809"/>
      <c r="L34" s="809"/>
      <c r="M34" s="809"/>
      <c r="N34" s="809"/>
      <c r="O34" s="809"/>
      <c r="P34" s="809"/>
      <c r="Q34" s="809"/>
      <c r="R34" s="809"/>
      <c r="S34" s="809"/>
      <c r="T34" s="809"/>
      <c r="U34" s="809"/>
      <c r="V34" s="809"/>
      <c r="W34" s="809"/>
      <c r="X34" s="809"/>
      <c r="Y34" s="809"/>
      <c r="Z34" s="809"/>
      <c r="AA34" s="809"/>
      <c r="AB34" s="809"/>
      <c r="AC34" s="809"/>
      <c r="AD34" s="809"/>
      <c r="AE34" s="809"/>
      <c r="AF34" s="809"/>
      <c r="AG34" s="809"/>
      <c r="AH34" s="809"/>
      <c r="AI34" s="809"/>
      <c r="AJ34" s="809"/>
    </row>
    <row r="35" spans="1:36" hidden="1" x14ac:dyDescent="0.2">
      <c r="A35" s="809"/>
      <c r="B35" s="809"/>
      <c r="C35" s="809"/>
      <c r="D35" s="809"/>
      <c r="E35" s="809"/>
      <c r="F35" s="809"/>
      <c r="G35" s="809"/>
      <c r="H35" s="809"/>
      <c r="I35" s="809"/>
      <c r="J35" s="809"/>
      <c r="K35" s="809"/>
      <c r="L35" s="809"/>
      <c r="M35" s="809"/>
      <c r="N35" s="809"/>
      <c r="O35" s="809"/>
      <c r="P35" s="809"/>
      <c r="Q35" s="809"/>
      <c r="R35" s="809"/>
      <c r="S35" s="809"/>
      <c r="T35" s="809"/>
      <c r="U35" s="809"/>
      <c r="V35" s="809"/>
      <c r="W35" s="809"/>
      <c r="X35" s="809"/>
      <c r="Y35" s="809"/>
      <c r="Z35" s="809"/>
      <c r="AA35" s="809"/>
      <c r="AB35" s="809"/>
      <c r="AC35" s="809"/>
      <c r="AD35" s="809"/>
      <c r="AE35" s="809"/>
      <c r="AF35" s="809"/>
      <c r="AG35" s="809"/>
      <c r="AH35" s="809"/>
      <c r="AI35" s="809"/>
      <c r="AJ35" s="809"/>
    </row>
    <row r="36" spans="1:36" ht="2.25" hidden="1" customHeight="1" x14ac:dyDescent="0.2">
      <c r="A36" s="809"/>
      <c r="B36" s="809"/>
      <c r="C36" s="809"/>
      <c r="D36" s="809"/>
      <c r="E36" s="809"/>
      <c r="F36" s="809"/>
      <c r="G36" s="809"/>
      <c r="H36" s="809"/>
      <c r="I36" s="809"/>
      <c r="J36" s="809"/>
      <c r="K36" s="809"/>
      <c r="L36" s="809"/>
      <c r="M36" s="809"/>
      <c r="N36" s="809"/>
      <c r="O36" s="809"/>
      <c r="P36" s="809"/>
      <c r="Q36" s="809"/>
      <c r="R36" s="809"/>
      <c r="S36" s="809"/>
      <c r="T36" s="809"/>
      <c r="U36" s="809"/>
      <c r="V36" s="809"/>
      <c r="W36" s="809"/>
      <c r="X36" s="809"/>
      <c r="Y36" s="809"/>
      <c r="Z36" s="809"/>
      <c r="AA36" s="809"/>
      <c r="AB36" s="809"/>
      <c r="AC36" s="809"/>
      <c r="AD36" s="809"/>
      <c r="AE36" s="809"/>
      <c r="AF36" s="809"/>
      <c r="AG36" s="809"/>
      <c r="AH36" s="809"/>
      <c r="AI36" s="809"/>
      <c r="AJ36" s="809"/>
    </row>
    <row r="37" spans="1:36" hidden="1" x14ac:dyDescent="0.2">
      <c r="A37" s="809"/>
      <c r="B37" s="809"/>
      <c r="C37" s="809"/>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row>
    <row r="38" spans="1:36" ht="2.25" hidden="1" customHeight="1" x14ac:dyDescent="0.2">
      <c r="A38" s="350"/>
      <c r="B38" s="350"/>
      <c r="C38" s="350"/>
      <c r="D38" s="350"/>
      <c r="E38" s="350"/>
      <c r="F38" s="350"/>
      <c r="G38" s="350"/>
      <c r="H38" s="350"/>
      <c r="I38" s="350"/>
      <c r="J38" s="350"/>
      <c r="K38" s="350"/>
      <c r="L38" s="350"/>
      <c r="M38" s="350"/>
      <c r="N38" s="350"/>
      <c r="O38" s="350"/>
      <c r="P38" s="350"/>
      <c r="Q38" s="350"/>
      <c r="R38" s="350"/>
      <c r="S38" s="350"/>
      <c r="T38" s="350"/>
      <c r="U38" s="350"/>
      <c r="V38" s="350"/>
      <c r="W38" s="350"/>
      <c r="X38" s="350"/>
      <c r="Y38" s="350"/>
      <c r="Z38" s="350"/>
      <c r="AA38" s="350"/>
      <c r="AB38" s="350"/>
      <c r="AC38" s="350"/>
      <c r="AD38" s="350"/>
      <c r="AE38" s="350"/>
      <c r="AF38" s="350"/>
      <c r="AG38" s="350"/>
      <c r="AH38" s="350"/>
      <c r="AI38" s="350"/>
      <c r="AJ38" s="350"/>
    </row>
    <row r="39" spans="1:36" x14ac:dyDescent="0.2">
      <c r="A39" s="352" t="s">
        <v>418</v>
      </c>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row>
    <row r="40" spans="1:36" x14ac:dyDescent="0.2">
      <c r="A40" s="50" t="s">
        <v>419</v>
      </c>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row>
    <row r="41" spans="1:36" ht="12.75" customHeight="1" x14ac:dyDescent="0.2">
      <c r="A41" s="809" t="str">
        <f>+Datos!$B$20</f>
        <v>La Institución Educativa , requiere adelantar proceso de contratación con personal idóneo que cumpla con todos los requisitos de Ley, para la adquisición de implementos e insumos para la huerta escolar y los jardines internos de la institución, de esta manera se brinda un adecuado mantenimiento a las zonas verdes y se aporta en el desarrollo del proyecto pedagógico “Enseñanza de la protección del ambiente, la ecología y la preservación de los recursos naturales”  establecido en la Ley 115 de 1994, el cual hace parte de la cátedras obligatorias dentro del currículo , como medida de protección con nuestra comunidad educativa que ha regresado en este nuevo año escolar a cumplir con sus obligaciones y responsabilidades académicas de forma presencial y poder brindar condiciones adecuadas de seguridad, salubridad y aseo en la prestación del servicio educativo con nuestros alumnos; según el siguiente detalle:</v>
      </c>
      <c r="B41" s="809"/>
      <c r="C41" s="809"/>
      <c r="D41" s="809"/>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row>
    <row r="42" spans="1:36" ht="83.25" customHeight="1" x14ac:dyDescent="0.2">
      <c r="A42" s="809"/>
      <c r="B42" s="809"/>
      <c r="C42" s="809"/>
      <c r="D42" s="809"/>
      <c r="E42" s="809"/>
      <c r="F42" s="809"/>
      <c r="G42" s="809"/>
      <c r="H42" s="809"/>
      <c r="I42" s="809"/>
      <c r="J42" s="809"/>
      <c r="K42" s="809"/>
      <c r="L42" s="809"/>
      <c r="M42" s="809"/>
      <c r="N42" s="809"/>
      <c r="O42" s="809"/>
      <c r="P42" s="809"/>
      <c r="Q42" s="809"/>
      <c r="R42" s="809"/>
      <c r="S42" s="809"/>
      <c r="T42" s="809"/>
      <c r="U42" s="809"/>
      <c r="V42" s="809"/>
      <c r="W42" s="809"/>
      <c r="X42" s="809"/>
      <c r="Y42" s="809"/>
      <c r="Z42" s="809"/>
      <c r="AA42" s="809"/>
      <c r="AB42" s="809"/>
      <c r="AC42" s="809"/>
      <c r="AD42" s="809"/>
      <c r="AE42" s="809"/>
      <c r="AF42" s="809"/>
      <c r="AG42" s="809"/>
      <c r="AH42" s="809"/>
      <c r="AI42" s="809"/>
      <c r="AJ42" s="809"/>
    </row>
    <row r="43" spans="1:36" ht="3.75" customHeight="1" x14ac:dyDescent="0.2">
      <c r="A43" s="809"/>
      <c r="B43" s="809"/>
      <c r="C43" s="809"/>
      <c r="D43" s="809"/>
      <c r="E43" s="809"/>
      <c r="F43" s="809"/>
      <c r="G43" s="809"/>
      <c r="H43" s="809"/>
      <c r="I43" s="809"/>
      <c r="J43" s="809"/>
      <c r="K43" s="809"/>
      <c r="L43" s="809"/>
      <c r="M43" s="809"/>
      <c r="N43" s="809"/>
      <c r="O43" s="809"/>
      <c r="P43" s="809"/>
      <c r="Q43" s="809"/>
      <c r="R43" s="809"/>
      <c r="S43" s="809"/>
      <c r="T43" s="809"/>
      <c r="U43" s="809"/>
      <c r="V43" s="809"/>
      <c r="W43" s="809"/>
      <c r="X43" s="809"/>
      <c r="Y43" s="809"/>
      <c r="Z43" s="809"/>
      <c r="AA43" s="809"/>
      <c r="AB43" s="809"/>
      <c r="AC43" s="809"/>
      <c r="AD43" s="809"/>
      <c r="AE43" s="809"/>
      <c r="AF43" s="809"/>
      <c r="AG43" s="809"/>
      <c r="AH43" s="809"/>
      <c r="AI43" s="809"/>
      <c r="AJ43" s="809"/>
    </row>
    <row r="44" spans="1:36" ht="6" hidden="1" customHeight="1" x14ac:dyDescent="0.2">
      <c r="A44" s="809"/>
      <c r="B44" s="809"/>
      <c r="C44" s="809"/>
      <c r="D44" s="809"/>
      <c r="E44" s="809"/>
      <c r="F44" s="809"/>
      <c r="G44" s="809"/>
      <c r="H44" s="809"/>
      <c r="I44" s="809"/>
      <c r="J44" s="809"/>
      <c r="K44" s="809"/>
      <c r="L44" s="809"/>
      <c r="M44" s="809"/>
      <c r="N44" s="809"/>
      <c r="O44" s="809"/>
      <c r="P44" s="809"/>
      <c r="Q44" s="809"/>
      <c r="R44" s="809"/>
      <c r="S44" s="809"/>
      <c r="T44" s="809"/>
      <c r="U44" s="809"/>
      <c r="V44" s="809"/>
      <c r="W44" s="809"/>
      <c r="X44" s="809"/>
      <c r="Y44" s="809"/>
      <c r="Z44" s="809"/>
      <c r="AA44" s="809"/>
      <c r="AB44" s="809"/>
      <c r="AC44" s="809"/>
      <c r="AD44" s="809"/>
      <c r="AE44" s="809"/>
      <c r="AF44" s="809"/>
      <c r="AG44" s="809"/>
      <c r="AH44" s="809"/>
      <c r="AI44" s="809"/>
      <c r="AJ44" s="809"/>
    </row>
    <row r="45" spans="1:36" hidden="1" x14ac:dyDescent="0.2">
      <c r="A45" s="809"/>
      <c r="B45" s="809"/>
      <c r="C45" s="809"/>
      <c r="D45" s="809"/>
      <c r="E45" s="809"/>
      <c r="F45" s="809"/>
      <c r="G45" s="809"/>
      <c r="H45" s="809"/>
      <c r="I45" s="809"/>
      <c r="J45" s="809"/>
      <c r="K45" s="809"/>
      <c r="L45" s="809"/>
      <c r="M45" s="809"/>
      <c r="N45" s="809"/>
      <c r="O45" s="809"/>
      <c r="P45" s="809"/>
      <c r="Q45" s="809"/>
      <c r="R45" s="809"/>
      <c r="S45" s="809"/>
      <c r="T45" s="809"/>
      <c r="U45" s="809"/>
      <c r="V45" s="809"/>
      <c r="W45" s="809"/>
      <c r="X45" s="809"/>
      <c r="Y45" s="809"/>
      <c r="Z45" s="809"/>
      <c r="AA45" s="809"/>
      <c r="AB45" s="809"/>
      <c r="AC45" s="809"/>
      <c r="AD45" s="809"/>
      <c r="AE45" s="809"/>
      <c r="AF45" s="809"/>
      <c r="AG45" s="809"/>
      <c r="AH45" s="809"/>
      <c r="AI45" s="809"/>
      <c r="AJ45" s="809"/>
    </row>
    <row r="46" spans="1:36" ht="9.75" hidden="1" customHeight="1" x14ac:dyDescent="0.2">
      <c r="A46" s="50"/>
      <c r="B46" s="50"/>
      <c r="C46" s="50"/>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row>
    <row r="47" spans="1:36" ht="12.75" customHeight="1" x14ac:dyDescent="0.2">
      <c r="A47" s="844" t="str">
        <f>+Datos!$A$113</f>
        <v>ITEM</v>
      </c>
      <c r="B47" s="844"/>
      <c r="C47" s="845" t="str">
        <f>Datos!$B$113</f>
        <v>CANTIDAD</v>
      </c>
      <c r="D47" s="845"/>
      <c r="E47" s="845"/>
      <c r="F47" s="846" t="str">
        <f>Datos!$C$113</f>
        <v>UNIDAD DE MEDIDA</v>
      </c>
      <c r="G47" s="846"/>
      <c r="H47" s="846"/>
      <c r="I47" s="846"/>
      <c r="J47" s="846"/>
      <c r="K47" s="847" t="str">
        <f>Datos!$D$113</f>
        <v xml:space="preserve">DESCRIPCION </v>
      </c>
      <c r="L47" s="847"/>
      <c r="M47" s="847"/>
      <c r="N47" s="847"/>
      <c r="O47" s="847"/>
      <c r="P47" s="847"/>
      <c r="Q47" s="847"/>
      <c r="R47" s="847"/>
      <c r="S47" s="847"/>
      <c r="T47" s="847"/>
      <c r="U47" s="847"/>
      <c r="V47" s="847"/>
      <c r="W47" s="847"/>
      <c r="X47" s="847"/>
      <c r="Y47" s="847"/>
      <c r="Z47" s="847"/>
      <c r="AA47" s="847"/>
      <c r="AB47" s="847"/>
      <c r="AC47" s="847"/>
      <c r="AD47" s="847"/>
      <c r="AE47" s="847"/>
      <c r="AF47" s="847"/>
      <c r="AG47" s="847"/>
      <c r="AH47" s="847"/>
      <c r="AI47" s="847"/>
      <c r="AJ47" s="847"/>
    </row>
    <row r="48" spans="1:36" ht="33.75" customHeight="1" x14ac:dyDescent="0.2">
      <c r="A48" s="804">
        <f>+Datos!A114</f>
        <v>1</v>
      </c>
      <c r="B48" s="805"/>
      <c r="C48" s="815">
        <v>2</v>
      </c>
      <c r="D48" s="816"/>
      <c r="E48" s="816"/>
      <c r="F48" s="816" t="str">
        <f>+Datos!C114</f>
        <v>BULTOS</v>
      </c>
      <c r="G48" s="816"/>
      <c r="H48" s="816"/>
      <c r="I48" s="816"/>
      <c r="J48" s="816"/>
      <c r="K48" s="841" t="str">
        <f>+Datos!D114</f>
        <v>TIERRA ABONADA</v>
      </c>
      <c r="L48" s="841"/>
      <c r="M48" s="841"/>
      <c r="N48" s="841"/>
      <c r="O48" s="841"/>
      <c r="P48" s="841"/>
      <c r="Q48" s="841"/>
      <c r="R48" s="841"/>
      <c r="S48" s="841"/>
      <c r="T48" s="841"/>
      <c r="U48" s="841"/>
      <c r="V48" s="841"/>
      <c r="W48" s="841"/>
      <c r="X48" s="841"/>
      <c r="Y48" s="841"/>
      <c r="Z48" s="841"/>
      <c r="AA48" s="841"/>
      <c r="AB48" s="841"/>
      <c r="AC48" s="841"/>
      <c r="AD48" s="841"/>
      <c r="AE48" s="841"/>
      <c r="AF48" s="841"/>
      <c r="AG48" s="841"/>
      <c r="AH48" s="841"/>
      <c r="AI48" s="841"/>
      <c r="AJ48" s="841"/>
    </row>
    <row r="49" spans="1:36" s="210" customFormat="1" ht="33.75" customHeight="1" x14ac:dyDescent="0.25">
      <c r="A49" s="804">
        <f>+Datos!A115</f>
        <v>2</v>
      </c>
      <c r="B49" s="805"/>
      <c r="C49" s="815">
        <v>4</v>
      </c>
      <c r="D49" s="816"/>
      <c r="E49" s="816"/>
      <c r="F49" s="816" t="str">
        <f>+Datos!C115</f>
        <v>KILO</v>
      </c>
      <c r="G49" s="816"/>
      <c r="H49" s="816"/>
      <c r="I49" s="816"/>
      <c r="J49" s="816"/>
      <c r="K49" s="841" t="s">
        <v>800</v>
      </c>
      <c r="L49" s="841"/>
      <c r="M49" s="841"/>
      <c r="N49" s="841"/>
      <c r="O49" s="841"/>
      <c r="P49" s="841"/>
      <c r="Q49" s="841"/>
      <c r="R49" s="841"/>
      <c r="S49" s="841"/>
      <c r="T49" s="841"/>
      <c r="U49" s="841"/>
      <c r="V49" s="841"/>
      <c r="W49" s="841"/>
      <c r="X49" s="841"/>
      <c r="Y49" s="841"/>
      <c r="Z49" s="841"/>
      <c r="AA49" s="841"/>
      <c r="AB49" s="841"/>
      <c r="AC49" s="841"/>
      <c r="AD49" s="841"/>
      <c r="AE49" s="841"/>
      <c r="AF49" s="841"/>
      <c r="AG49" s="841"/>
      <c r="AH49" s="841"/>
      <c r="AI49" s="841"/>
      <c r="AJ49" s="841"/>
    </row>
    <row r="50" spans="1:36" s="210" customFormat="1" ht="33.75" customHeight="1" x14ac:dyDescent="0.25">
      <c r="A50" s="804">
        <f>+Datos!A116</f>
        <v>3</v>
      </c>
      <c r="B50" s="805"/>
      <c r="C50" s="815">
        <f>+Datos!B116</f>
        <v>3</v>
      </c>
      <c r="D50" s="816"/>
      <c r="E50" s="816"/>
      <c r="F50" s="816" t="str">
        <f>+Datos!C116</f>
        <v>UNIDAD</v>
      </c>
      <c r="G50" s="816"/>
      <c r="H50" s="816"/>
      <c r="I50" s="816"/>
      <c r="J50" s="816"/>
      <c r="K50" s="841" t="str">
        <f>+Datos!D116</f>
        <v>CAPACHO No. 40</v>
      </c>
      <c r="L50" s="841"/>
      <c r="M50" s="841"/>
      <c r="N50" s="841"/>
      <c r="O50" s="841"/>
      <c r="P50" s="841"/>
      <c r="Q50" s="841"/>
      <c r="R50" s="841"/>
      <c r="S50" s="841"/>
      <c r="T50" s="841"/>
      <c r="U50" s="841"/>
      <c r="V50" s="841"/>
      <c r="W50" s="841"/>
      <c r="X50" s="841"/>
      <c r="Y50" s="841"/>
      <c r="Z50" s="841"/>
      <c r="AA50" s="841"/>
      <c r="AB50" s="841"/>
      <c r="AC50" s="841"/>
      <c r="AD50" s="841"/>
      <c r="AE50" s="841"/>
      <c r="AF50" s="841"/>
      <c r="AG50" s="841"/>
      <c r="AH50" s="841"/>
      <c r="AI50" s="841"/>
      <c r="AJ50" s="841"/>
    </row>
    <row r="51" spans="1:36" s="210" customFormat="1" ht="33.75" customHeight="1" x14ac:dyDescent="0.25">
      <c r="A51" s="804">
        <f>+Datos!A117</f>
        <v>4</v>
      </c>
      <c r="B51" s="805"/>
      <c r="C51" s="815">
        <v>4</v>
      </c>
      <c r="D51" s="816"/>
      <c r="E51" s="816"/>
      <c r="F51" s="816" t="str">
        <f>+Datos!C117</f>
        <v>UNIDAD</v>
      </c>
      <c r="G51" s="816"/>
      <c r="H51" s="816"/>
      <c r="I51" s="816"/>
      <c r="J51" s="816"/>
      <c r="K51" s="841" t="str">
        <f>+Datos!D117</f>
        <v>ROSAS</v>
      </c>
      <c r="L51" s="841"/>
      <c r="M51" s="841"/>
      <c r="N51" s="841"/>
      <c r="O51" s="841"/>
      <c r="P51" s="841"/>
      <c r="Q51" s="841"/>
      <c r="R51" s="841"/>
      <c r="S51" s="841"/>
      <c r="T51" s="841"/>
      <c r="U51" s="841"/>
      <c r="V51" s="841"/>
      <c r="W51" s="841"/>
      <c r="X51" s="841"/>
      <c r="Y51" s="841"/>
      <c r="Z51" s="841"/>
      <c r="AA51" s="841"/>
      <c r="AB51" s="841"/>
      <c r="AC51" s="841"/>
      <c r="AD51" s="841"/>
      <c r="AE51" s="841"/>
      <c r="AF51" s="841"/>
      <c r="AG51" s="841"/>
      <c r="AH51" s="841"/>
      <c r="AI51" s="841"/>
      <c r="AJ51" s="841"/>
    </row>
    <row r="52" spans="1:36" s="210" customFormat="1" ht="33.75" customHeight="1" x14ac:dyDescent="0.25">
      <c r="A52" s="804">
        <f>+Datos!A118</f>
        <v>5</v>
      </c>
      <c r="B52" s="805"/>
      <c r="C52" s="815">
        <f>+Datos!B118</f>
        <v>1</v>
      </c>
      <c r="D52" s="816"/>
      <c r="E52" s="816"/>
      <c r="F52" s="816" t="str">
        <f>+Datos!C118</f>
        <v>KIT</v>
      </c>
      <c r="G52" s="816"/>
      <c r="H52" s="816"/>
      <c r="I52" s="816"/>
      <c r="J52" s="816"/>
      <c r="K52" s="841" t="str">
        <f>+Datos!D118</f>
        <v>HERRAMIENTAS</v>
      </c>
      <c r="L52" s="841"/>
      <c r="M52" s="841"/>
      <c r="N52" s="841"/>
      <c r="O52" s="841"/>
      <c r="P52" s="841"/>
      <c r="Q52" s="841"/>
      <c r="R52" s="841"/>
      <c r="S52" s="841"/>
      <c r="T52" s="841"/>
      <c r="U52" s="841"/>
      <c r="V52" s="841"/>
      <c r="W52" s="841"/>
      <c r="X52" s="841"/>
      <c r="Y52" s="841"/>
      <c r="Z52" s="841"/>
      <c r="AA52" s="841"/>
      <c r="AB52" s="841"/>
      <c r="AC52" s="841"/>
      <c r="AD52" s="841"/>
      <c r="AE52" s="841"/>
      <c r="AF52" s="841"/>
      <c r="AG52" s="841"/>
      <c r="AH52" s="841"/>
      <c r="AI52" s="841"/>
      <c r="AJ52" s="841"/>
    </row>
    <row r="53" spans="1:36" s="210" customFormat="1" ht="33.75" customHeight="1" x14ac:dyDescent="0.25">
      <c r="A53" s="804">
        <f>+Datos!A119</f>
        <v>6</v>
      </c>
      <c r="B53" s="805"/>
      <c r="C53" s="815">
        <f>+Datos!B119</f>
        <v>2</v>
      </c>
      <c r="D53" s="816"/>
      <c r="E53" s="816"/>
      <c r="F53" s="816" t="str">
        <f>+Datos!C119</f>
        <v>UNIDAD</v>
      </c>
      <c r="G53" s="816"/>
      <c r="H53" s="816"/>
      <c r="I53" s="816"/>
      <c r="J53" s="816"/>
      <c r="K53" s="841" t="str">
        <f>+Datos!D119</f>
        <v>BAILARINA</v>
      </c>
      <c r="L53" s="841"/>
      <c r="M53" s="841"/>
      <c r="N53" s="841"/>
      <c r="O53" s="841"/>
      <c r="P53" s="841"/>
      <c r="Q53" s="841"/>
      <c r="R53" s="841"/>
      <c r="S53" s="841"/>
      <c r="T53" s="841"/>
      <c r="U53" s="841"/>
      <c r="V53" s="841"/>
      <c r="W53" s="841"/>
      <c r="X53" s="841"/>
      <c r="Y53" s="841"/>
      <c r="Z53" s="841"/>
      <c r="AA53" s="841"/>
      <c r="AB53" s="841"/>
      <c r="AC53" s="841"/>
      <c r="AD53" s="841"/>
      <c r="AE53" s="841"/>
      <c r="AF53" s="841"/>
      <c r="AG53" s="841"/>
      <c r="AH53" s="841"/>
      <c r="AI53" s="841"/>
      <c r="AJ53" s="841"/>
    </row>
    <row r="54" spans="1:36" s="210" customFormat="1" ht="33.75" customHeight="1" x14ac:dyDescent="0.25">
      <c r="A54" s="804">
        <f>+Datos!A120</f>
        <v>7</v>
      </c>
      <c r="B54" s="805"/>
      <c r="C54" s="815">
        <f>+Datos!B120</f>
        <v>3</v>
      </c>
      <c r="D54" s="816"/>
      <c r="E54" s="816"/>
      <c r="F54" s="816" t="str">
        <f>+Datos!C120</f>
        <v>UNIDAD</v>
      </c>
      <c r="G54" s="816"/>
      <c r="H54" s="816"/>
      <c r="I54" s="816"/>
      <c r="J54" s="816"/>
      <c r="K54" s="841" t="str">
        <f>+Datos!D120</f>
        <v>MATERA DE BARRO</v>
      </c>
      <c r="L54" s="841"/>
      <c r="M54" s="841"/>
      <c r="N54" s="841"/>
      <c r="O54" s="841"/>
      <c r="P54" s="841"/>
      <c r="Q54" s="841"/>
      <c r="R54" s="841"/>
      <c r="S54" s="841"/>
      <c r="T54" s="841"/>
      <c r="U54" s="841"/>
      <c r="V54" s="841"/>
      <c r="W54" s="841"/>
      <c r="X54" s="841"/>
      <c r="Y54" s="841"/>
      <c r="Z54" s="841"/>
      <c r="AA54" s="841"/>
      <c r="AB54" s="841"/>
      <c r="AC54" s="841"/>
      <c r="AD54" s="841"/>
      <c r="AE54" s="841"/>
      <c r="AF54" s="841"/>
      <c r="AG54" s="841"/>
      <c r="AH54" s="841"/>
      <c r="AI54" s="841"/>
      <c r="AJ54" s="841"/>
    </row>
    <row r="55" spans="1:36" s="210" customFormat="1" ht="33.75" customHeight="1" x14ac:dyDescent="0.25">
      <c r="A55" s="804">
        <f>+Datos!A121</f>
        <v>8</v>
      </c>
      <c r="B55" s="805"/>
      <c r="C55" s="815">
        <v>1</v>
      </c>
      <c r="D55" s="816"/>
      <c r="E55" s="816"/>
      <c r="F55" s="816" t="str">
        <f>+Datos!C121</f>
        <v>UNIDAD</v>
      </c>
      <c r="G55" s="816"/>
      <c r="H55" s="816"/>
      <c r="I55" s="816"/>
      <c r="J55" s="816"/>
      <c r="K55" s="841" t="str">
        <f>+Datos!D121</f>
        <v>MATERA DE BARRO</v>
      </c>
      <c r="L55" s="841"/>
      <c r="M55" s="841"/>
      <c r="N55" s="841"/>
      <c r="O55" s="841"/>
      <c r="P55" s="841"/>
      <c r="Q55" s="841"/>
      <c r="R55" s="841"/>
      <c r="S55" s="841"/>
      <c r="T55" s="841"/>
      <c r="U55" s="841"/>
      <c r="V55" s="841"/>
      <c r="W55" s="841"/>
      <c r="X55" s="841"/>
      <c r="Y55" s="841"/>
      <c r="Z55" s="841"/>
      <c r="AA55" s="841"/>
      <c r="AB55" s="841"/>
      <c r="AC55" s="841"/>
      <c r="AD55" s="841"/>
      <c r="AE55" s="841"/>
      <c r="AF55" s="841"/>
      <c r="AG55" s="841"/>
      <c r="AH55" s="841"/>
      <c r="AI55" s="841"/>
      <c r="AJ55" s="841"/>
    </row>
    <row r="56" spans="1:36" s="210" customFormat="1" ht="33.75" customHeight="1" x14ac:dyDescent="0.25">
      <c r="A56" s="804">
        <f>+Datos!A122</f>
        <v>9</v>
      </c>
      <c r="B56" s="805"/>
      <c r="C56" s="815">
        <f>+Datos!B122</f>
        <v>3</v>
      </c>
      <c r="D56" s="816"/>
      <c r="E56" s="816"/>
      <c r="F56" s="816" t="str">
        <f>+Datos!C122</f>
        <v>UNIDAD</v>
      </c>
      <c r="G56" s="816"/>
      <c r="H56" s="816"/>
      <c r="I56" s="816"/>
      <c r="J56" s="816"/>
      <c r="K56" s="841" t="str">
        <f>+Datos!D122</f>
        <v>MATERA PLASTICA</v>
      </c>
      <c r="L56" s="841"/>
      <c r="M56" s="841"/>
      <c r="N56" s="841"/>
      <c r="O56" s="841"/>
      <c r="P56" s="841"/>
      <c r="Q56" s="841"/>
      <c r="R56" s="841"/>
      <c r="S56" s="841"/>
      <c r="T56" s="841"/>
      <c r="U56" s="841"/>
      <c r="V56" s="841"/>
      <c r="W56" s="841"/>
      <c r="X56" s="841"/>
      <c r="Y56" s="841"/>
      <c r="Z56" s="841"/>
      <c r="AA56" s="841"/>
      <c r="AB56" s="841"/>
      <c r="AC56" s="841"/>
      <c r="AD56" s="841"/>
      <c r="AE56" s="841"/>
      <c r="AF56" s="841"/>
      <c r="AG56" s="841"/>
      <c r="AH56" s="841"/>
      <c r="AI56" s="841"/>
      <c r="AJ56" s="841"/>
    </row>
    <row r="57" spans="1:36" s="210" customFormat="1" ht="33.75" customHeight="1" x14ac:dyDescent="0.25">
      <c r="A57" s="804">
        <f>+Datos!A123</f>
        <v>10</v>
      </c>
      <c r="B57" s="805"/>
      <c r="C57" s="815">
        <v>2</v>
      </c>
      <c r="D57" s="816"/>
      <c r="E57" s="816"/>
      <c r="F57" s="816" t="str">
        <f>+Datos!C123</f>
        <v>UNIDAD</v>
      </c>
      <c r="G57" s="816"/>
      <c r="H57" s="816"/>
      <c r="I57" s="816"/>
      <c r="J57" s="816"/>
      <c r="K57" s="841" t="str">
        <f>+Datos!D123</f>
        <v xml:space="preserve">CROTO </v>
      </c>
      <c r="L57" s="841"/>
      <c r="M57" s="841"/>
      <c r="N57" s="841"/>
      <c r="O57" s="841"/>
      <c r="P57" s="841"/>
      <c r="Q57" s="841"/>
      <c r="R57" s="841"/>
      <c r="S57" s="841"/>
      <c r="T57" s="841"/>
      <c r="U57" s="841"/>
      <c r="V57" s="841"/>
      <c r="W57" s="841"/>
      <c r="X57" s="841"/>
      <c r="Y57" s="841"/>
      <c r="Z57" s="841"/>
      <c r="AA57" s="841"/>
      <c r="AB57" s="841"/>
      <c r="AC57" s="841"/>
      <c r="AD57" s="841"/>
      <c r="AE57" s="841"/>
      <c r="AF57" s="841"/>
      <c r="AG57" s="841"/>
      <c r="AH57" s="841"/>
      <c r="AI57" s="841"/>
      <c r="AJ57" s="841"/>
    </row>
    <row r="58" spans="1:36" s="210" customFormat="1" ht="33" customHeight="1" x14ac:dyDescent="0.25">
      <c r="A58" s="804">
        <f>+Datos!A124</f>
        <v>11</v>
      </c>
      <c r="B58" s="805"/>
      <c r="C58" s="815">
        <f>+Datos!B124</f>
        <v>2</v>
      </c>
      <c r="D58" s="816"/>
      <c r="E58" s="816"/>
      <c r="F58" s="816" t="str">
        <f>+Datos!C124</f>
        <v>UNIDAD</v>
      </c>
      <c r="G58" s="816"/>
      <c r="H58" s="816"/>
      <c r="I58" s="816"/>
      <c r="J58" s="816"/>
      <c r="K58" s="841" t="str">
        <f>+Datos!D124</f>
        <v>MIAMI MATIZADO</v>
      </c>
      <c r="L58" s="841"/>
      <c r="M58" s="841"/>
      <c r="N58" s="841"/>
      <c r="O58" s="841"/>
      <c r="P58" s="841"/>
      <c r="Q58" s="841"/>
      <c r="R58" s="841"/>
      <c r="S58" s="841"/>
      <c r="T58" s="841"/>
      <c r="U58" s="841"/>
      <c r="V58" s="841"/>
      <c r="W58" s="841"/>
      <c r="X58" s="841"/>
      <c r="Y58" s="841"/>
      <c r="Z58" s="841"/>
      <c r="AA58" s="841"/>
      <c r="AB58" s="841"/>
      <c r="AC58" s="841"/>
      <c r="AD58" s="841"/>
      <c r="AE58" s="841"/>
      <c r="AF58" s="841"/>
      <c r="AG58" s="841"/>
      <c r="AH58" s="841"/>
      <c r="AI58" s="841"/>
      <c r="AJ58" s="841"/>
    </row>
    <row r="59" spans="1:36" s="210" customFormat="1" ht="33.75" hidden="1" customHeight="1" x14ac:dyDescent="0.25">
      <c r="A59" s="804">
        <f>+Datos!A125</f>
        <v>12</v>
      </c>
      <c r="B59" s="805"/>
      <c r="C59" s="815">
        <f>+Datos!B125</f>
        <v>2</v>
      </c>
      <c r="D59" s="816"/>
      <c r="E59" s="816"/>
      <c r="F59" s="816" t="str">
        <f>+Datos!C125</f>
        <v>UNIDAD</v>
      </c>
      <c r="G59" s="816"/>
      <c r="H59" s="816"/>
      <c r="I59" s="816"/>
      <c r="J59" s="816"/>
      <c r="K59" s="841" t="str">
        <f>+Datos!D125</f>
        <v>BROMELIA</v>
      </c>
      <c r="L59" s="841"/>
      <c r="M59" s="841"/>
      <c r="N59" s="841"/>
      <c r="O59" s="841"/>
      <c r="P59" s="841"/>
      <c r="Q59" s="841"/>
      <c r="R59" s="841"/>
      <c r="S59" s="841"/>
      <c r="T59" s="841"/>
      <c r="U59" s="841"/>
      <c r="V59" s="841"/>
      <c r="W59" s="841"/>
      <c r="X59" s="841"/>
      <c r="Y59" s="841"/>
      <c r="Z59" s="841"/>
      <c r="AA59" s="841"/>
      <c r="AB59" s="841"/>
      <c r="AC59" s="841"/>
      <c r="AD59" s="841"/>
      <c r="AE59" s="841"/>
      <c r="AF59" s="841"/>
      <c r="AG59" s="841"/>
      <c r="AH59" s="841"/>
      <c r="AI59" s="841"/>
      <c r="AJ59" s="841"/>
    </row>
    <row r="60" spans="1:36" s="210" customFormat="1" ht="33.75" hidden="1" customHeight="1" x14ac:dyDescent="0.25">
      <c r="A60" s="804">
        <f>+Datos!A126</f>
        <v>13</v>
      </c>
      <c r="B60" s="805"/>
      <c r="C60" s="815">
        <f>+Datos!B126</f>
        <v>1</v>
      </c>
      <c r="D60" s="816"/>
      <c r="E60" s="816"/>
      <c r="F60" s="816">
        <f>+Datos!C126</f>
        <v>0</v>
      </c>
      <c r="G60" s="816"/>
      <c r="H60" s="816"/>
      <c r="I60" s="816"/>
      <c r="J60" s="816"/>
      <c r="K60" s="841" t="str">
        <f>+Datos!D126</f>
        <v>TRANSPORTE</v>
      </c>
      <c r="L60" s="841"/>
      <c r="M60" s="841"/>
      <c r="N60" s="841"/>
      <c r="O60" s="841"/>
      <c r="P60" s="841"/>
      <c r="Q60" s="841"/>
      <c r="R60" s="841"/>
      <c r="S60" s="841"/>
      <c r="T60" s="841"/>
      <c r="U60" s="841"/>
      <c r="V60" s="841"/>
      <c r="W60" s="841"/>
      <c r="X60" s="841"/>
      <c r="Y60" s="841"/>
      <c r="Z60" s="841"/>
      <c r="AA60" s="841"/>
      <c r="AB60" s="841"/>
      <c r="AC60" s="841"/>
      <c r="AD60" s="841"/>
      <c r="AE60" s="841"/>
      <c r="AF60" s="841"/>
      <c r="AG60" s="841"/>
      <c r="AH60" s="841"/>
      <c r="AI60" s="841"/>
      <c r="AJ60" s="841"/>
    </row>
    <row r="61" spans="1:36" s="210" customFormat="1" ht="16.5" x14ac:dyDescent="0.25">
      <c r="A61" s="804">
        <v>12</v>
      </c>
      <c r="B61" s="805"/>
      <c r="C61" s="815">
        <v>2</v>
      </c>
      <c r="D61" s="816"/>
      <c r="E61" s="816"/>
      <c r="F61" s="816" t="s">
        <v>760</v>
      </c>
      <c r="G61" s="816"/>
      <c r="H61" s="816"/>
      <c r="I61" s="816"/>
      <c r="J61" s="816"/>
      <c r="K61" s="841" t="s">
        <v>810</v>
      </c>
      <c r="L61" s="841"/>
      <c r="M61" s="841"/>
      <c r="N61" s="841"/>
      <c r="O61" s="841"/>
      <c r="P61" s="841"/>
      <c r="Q61" s="841"/>
      <c r="R61" s="841"/>
      <c r="S61" s="841"/>
      <c r="T61" s="841"/>
      <c r="U61" s="841"/>
      <c r="V61" s="841"/>
      <c r="W61" s="841"/>
      <c r="X61" s="841"/>
      <c r="Y61" s="841"/>
      <c r="Z61" s="841"/>
      <c r="AA61" s="841"/>
      <c r="AB61" s="841"/>
      <c r="AC61" s="841"/>
      <c r="AD61" s="841"/>
      <c r="AE61" s="841"/>
      <c r="AF61" s="841"/>
      <c r="AG61" s="841"/>
      <c r="AH61" s="841"/>
      <c r="AI61" s="841"/>
      <c r="AJ61" s="841"/>
    </row>
    <row r="62" spans="1:36" s="210" customFormat="1" ht="16.5" x14ac:dyDescent="0.25">
      <c r="A62" s="804">
        <v>13</v>
      </c>
      <c r="B62" s="805"/>
      <c r="C62" s="815">
        <f>+Datos!B136</f>
        <v>1</v>
      </c>
      <c r="D62" s="816"/>
      <c r="E62" s="816"/>
      <c r="F62" s="816" t="str">
        <f>+Datos!C136</f>
        <v>UNIDAD</v>
      </c>
      <c r="G62" s="816"/>
      <c r="H62" s="816"/>
      <c r="I62" s="816"/>
      <c r="J62" s="816"/>
      <c r="K62" s="841" t="str">
        <f>+Datos!D136</f>
        <v>HILO DE YUTE</v>
      </c>
      <c r="L62" s="841"/>
      <c r="M62" s="841"/>
      <c r="N62" s="841"/>
      <c r="O62" s="841"/>
      <c r="P62" s="841"/>
      <c r="Q62" s="841"/>
      <c r="R62" s="841"/>
      <c r="S62" s="841"/>
      <c r="T62" s="841"/>
      <c r="U62" s="841"/>
      <c r="V62" s="841"/>
      <c r="W62" s="841"/>
      <c r="X62" s="841"/>
      <c r="Y62" s="841"/>
      <c r="Z62" s="841"/>
      <c r="AA62" s="841"/>
      <c r="AB62" s="841"/>
      <c r="AC62" s="841"/>
      <c r="AD62" s="841"/>
      <c r="AE62" s="841"/>
      <c r="AF62" s="841"/>
      <c r="AG62" s="841"/>
      <c r="AH62" s="841"/>
      <c r="AI62" s="841"/>
      <c r="AJ62" s="841"/>
    </row>
    <row r="63" spans="1:36" s="210" customFormat="1" ht="16.5" x14ac:dyDescent="0.25">
      <c r="A63" s="804">
        <v>14</v>
      </c>
      <c r="B63" s="805"/>
      <c r="C63" s="815">
        <f>+Datos!B140</f>
        <v>4</v>
      </c>
      <c r="D63" s="816"/>
      <c r="E63" s="816"/>
      <c r="F63" s="816" t="str">
        <f>+Datos!C137</f>
        <v>UNIDAD</v>
      </c>
      <c r="G63" s="816"/>
      <c r="H63" s="816"/>
      <c r="I63" s="816"/>
      <c r="J63" s="816"/>
      <c r="K63" s="841" t="str">
        <f>+Datos!D140</f>
        <v>PLANTA DE FLOR</v>
      </c>
      <c r="L63" s="841"/>
      <c r="M63" s="841"/>
      <c r="N63" s="841"/>
      <c r="O63" s="841"/>
      <c r="P63" s="841"/>
      <c r="Q63" s="841"/>
      <c r="R63" s="841"/>
      <c r="S63" s="841"/>
      <c r="T63" s="841"/>
      <c r="U63" s="841"/>
      <c r="V63" s="841"/>
      <c r="W63" s="841"/>
      <c r="X63" s="841"/>
      <c r="Y63" s="841"/>
      <c r="Z63" s="841"/>
      <c r="AA63" s="841"/>
      <c r="AB63" s="841"/>
      <c r="AC63" s="841"/>
      <c r="AD63" s="841"/>
      <c r="AE63" s="841"/>
      <c r="AF63" s="841"/>
      <c r="AG63" s="841"/>
      <c r="AH63" s="841"/>
      <c r="AI63" s="841"/>
      <c r="AJ63" s="841"/>
    </row>
    <row r="64" spans="1:36" s="210" customFormat="1" ht="16.5" customHeight="1" x14ac:dyDescent="0.25">
      <c r="A64" s="804">
        <v>15</v>
      </c>
      <c r="B64" s="805"/>
      <c r="C64" s="815">
        <f>+Datos!B137</f>
        <v>1</v>
      </c>
      <c r="D64" s="816"/>
      <c r="E64" s="816"/>
      <c r="F64" s="816" t="s">
        <v>760</v>
      </c>
      <c r="G64" s="816"/>
      <c r="H64" s="816"/>
      <c r="I64" s="816"/>
      <c r="J64" s="816"/>
      <c r="K64" s="841" t="str">
        <f>+Datos!D137</f>
        <v>SOPORTE DE MADERA</v>
      </c>
      <c r="L64" s="841"/>
      <c r="M64" s="841"/>
      <c r="N64" s="841"/>
      <c r="O64" s="841"/>
      <c r="P64" s="841"/>
      <c r="Q64" s="841"/>
      <c r="R64" s="841"/>
      <c r="S64" s="841"/>
      <c r="T64" s="841"/>
      <c r="U64" s="841"/>
      <c r="V64" s="841"/>
      <c r="W64" s="841"/>
      <c r="X64" s="841"/>
      <c r="Y64" s="841"/>
      <c r="Z64" s="841"/>
      <c r="AA64" s="841"/>
      <c r="AB64" s="841"/>
      <c r="AC64" s="841"/>
      <c r="AD64" s="841"/>
      <c r="AE64" s="841"/>
      <c r="AF64" s="841"/>
      <c r="AG64" s="841"/>
      <c r="AH64" s="841"/>
      <c r="AI64" s="841"/>
      <c r="AJ64" s="841"/>
    </row>
    <row r="65" spans="1:36" s="210" customFormat="1" ht="16.5" x14ac:dyDescent="0.25">
      <c r="A65" s="804">
        <v>16</v>
      </c>
      <c r="B65" s="805"/>
      <c r="C65" s="815">
        <f>+Datos!B138</f>
        <v>2</v>
      </c>
      <c r="D65" s="816"/>
      <c r="E65" s="816"/>
      <c r="F65" s="816" t="s">
        <v>777</v>
      </c>
      <c r="G65" s="816"/>
      <c r="H65" s="816"/>
      <c r="I65" s="816"/>
      <c r="J65" s="816"/>
      <c r="K65" s="841" t="str">
        <f>+Datos!D138</f>
        <v>LOMBRICES</v>
      </c>
      <c r="L65" s="841"/>
      <c r="M65" s="841"/>
      <c r="N65" s="841"/>
      <c r="O65" s="841"/>
      <c r="P65" s="841"/>
      <c r="Q65" s="841"/>
      <c r="R65" s="841"/>
      <c r="S65" s="841"/>
      <c r="T65" s="841"/>
      <c r="U65" s="841"/>
      <c r="V65" s="841"/>
      <c r="W65" s="841"/>
      <c r="X65" s="841"/>
      <c r="Y65" s="841"/>
      <c r="Z65" s="841"/>
      <c r="AA65" s="841"/>
      <c r="AB65" s="841"/>
      <c r="AC65" s="841"/>
      <c r="AD65" s="841"/>
      <c r="AE65" s="841"/>
      <c r="AF65" s="841"/>
      <c r="AG65" s="841"/>
      <c r="AH65" s="841"/>
      <c r="AI65" s="841"/>
      <c r="AJ65" s="841"/>
    </row>
    <row r="66" spans="1:36" s="210" customFormat="1" ht="7.5" customHeight="1" x14ac:dyDescent="0.25">
      <c r="A66" s="509"/>
      <c r="B66" s="509"/>
      <c r="C66" s="509"/>
      <c r="D66" s="509"/>
      <c r="E66" s="509"/>
      <c r="F66" s="509"/>
      <c r="G66" s="509"/>
      <c r="H66" s="509"/>
      <c r="I66" s="509"/>
      <c r="J66" s="509"/>
      <c r="K66" s="510"/>
      <c r="L66" s="510"/>
      <c r="M66" s="510"/>
      <c r="N66" s="510"/>
      <c r="O66" s="510"/>
      <c r="P66" s="510"/>
      <c r="Q66" s="510"/>
      <c r="R66" s="510"/>
      <c r="S66" s="510"/>
      <c r="T66" s="510"/>
      <c r="U66" s="510"/>
      <c r="V66" s="510"/>
      <c r="W66" s="510"/>
      <c r="X66" s="510"/>
      <c r="Y66" s="510"/>
      <c r="Z66" s="510"/>
      <c r="AA66" s="510"/>
      <c r="AB66" s="510"/>
      <c r="AC66" s="510"/>
      <c r="AD66" s="510"/>
      <c r="AE66" s="510"/>
      <c r="AF66" s="510"/>
      <c r="AG66" s="510"/>
      <c r="AH66" s="510"/>
      <c r="AI66" s="510"/>
      <c r="AJ66" s="510"/>
    </row>
    <row r="67" spans="1:36" s="210" customFormat="1" ht="16.5" customHeight="1" x14ac:dyDescent="0.25">
      <c r="A67" s="311" t="s">
        <v>714</v>
      </c>
      <c r="B67" s="511"/>
      <c r="C67" s="511"/>
      <c r="D67" s="511"/>
      <c r="E67" s="511"/>
      <c r="F67" s="511"/>
      <c r="G67" s="318"/>
      <c r="H67" s="318"/>
      <c r="I67" s="318"/>
      <c r="J67" s="318"/>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row>
    <row r="68" spans="1:36" s="210" customFormat="1" ht="16.5" customHeight="1" x14ac:dyDescent="0.25">
      <c r="A68" s="832" t="s">
        <v>703</v>
      </c>
      <c r="B68" s="832"/>
      <c r="C68" s="832"/>
      <c r="D68" s="832"/>
      <c r="E68" s="832" t="s">
        <v>704</v>
      </c>
      <c r="F68" s="832"/>
      <c r="G68" s="832"/>
      <c r="H68" s="832"/>
      <c r="I68" s="832"/>
      <c r="J68" s="832"/>
      <c r="K68" s="832" t="s">
        <v>705</v>
      </c>
      <c r="L68" s="832"/>
      <c r="M68" s="832"/>
      <c r="N68" s="832"/>
      <c r="O68" s="832"/>
      <c r="P68" s="832"/>
      <c r="Q68" s="832"/>
      <c r="R68" s="832"/>
      <c r="S68" s="832"/>
      <c r="T68" s="832"/>
      <c r="U68" s="832"/>
      <c r="V68" s="832"/>
      <c r="W68" s="832"/>
      <c r="X68" s="832"/>
      <c r="Y68" s="832"/>
      <c r="Z68" s="832"/>
      <c r="AA68" s="832"/>
      <c r="AB68" s="832"/>
      <c r="AC68" s="832"/>
      <c r="AD68" s="832"/>
      <c r="AE68" s="832"/>
      <c r="AF68" s="832"/>
      <c r="AG68" s="832"/>
      <c r="AH68" s="832"/>
      <c r="AI68" s="832"/>
      <c r="AJ68" s="832"/>
    </row>
    <row r="69" spans="1:36" s="210" customFormat="1" ht="16.5" customHeight="1" x14ac:dyDescent="0.25">
      <c r="A69" s="816" t="str">
        <f>+Datos!D58</f>
        <v xml:space="preserve">Clase
</v>
      </c>
      <c r="B69" s="816"/>
      <c r="C69" s="816"/>
      <c r="D69" s="816"/>
      <c r="E69" s="816">
        <v>471316</v>
      </c>
      <c r="F69" s="816"/>
      <c r="G69" s="816"/>
      <c r="H69" s="816"/>
      <c r="I69" s="816"/>
      <c r="J69" s="816"/>
      <c r="K69" s="841" t="str">
        <f>+Datos!F58</f>
        <v>Fertilizantes y Nutrientes para platas y Herbicidas</v>
      </c>
      <c r="L69" s="841"/>
      <c r="M69" s="841"/>
      <c r="N69" s="841"/>
      <c r="O69" s="841"/>
      <c r="P69" s="841"/>
      <c r="Q69" s="841"/>
      <c r="R69" s="841"/>
      <c r="S69" s="841"/>
      <c r="T69" s="841"/>
      <c r="U69" s="841"/>
      <c r="V69" s="841"/>
      <c r="W69" s="841"/>
      <c r="X69" s="841"/>
      <c r="Y69" s="841"/>
      <c r="Z69" s="841"/>
      <c r="AA69" s="841"/>
      <c r="AB69" s="841"/>
      <c r="AC69" s="841"/>
      <c r="AD69" s="841"/>
      <c r="AE69" s="841"/>
      <c r="AF69" s="841"/>
      <c r="AG69" s="841"/>
      <c r="AH69" s="841"/>
      <c r="AI69" s="841"/>
      <c r="AJ69" s="841"/>
    </row>
    <row r="70" spans="1:36" s="210" customFormat="1" ht="16.5" customHeight="1" x14ac:dyDescent="0.25">
      <c r="A70" s="816" t="str">
        <f>+Datos!D59</f>
        <v xml:space="preserve">Clase
</v>
      </c>
      <c r="B70" s="816"/>
      <c r="C70" s="816"/>
      <c r="D70" s="816"/>
      <c r="E70" s="816">
        <v>471317</v>
      </c>
      <c r="F70" s="816"/>
      <c r="G70" s="816"/>
      <c r="H70" s="816"/>
      <c r="I70" s="816"/>
      <c r="J70" s="816"/>
      <c r="K70" s="841" t="str">
        <f>+Datos!F59</f>
        <v>Plantas vivas de especies  o variedades de flores bajas.</v>
      </c>
      <c r="L70" s="841"/>
      <c r="M70" s="841"/>
      <c r="N70" s="841"/>
      <c r="O70" s="841"/>
      <c r="P70" s="841"/>
      <c r="Q70" s="841"/>
      <c r="R70" s="841"/>
      <c r="S70" s="841"/>
      <c r="T70" s="841"/>
      <c r="U70" s="841"/>
      <c r="V70" s="841"/>
      <c r="W70" s="841"/>
      <c r="X70" s="841"/>
      <c r="Y70" s="841"/>
      <c r="Z70" s="841"/>
      <c r="AA70" s="841"/>
      <c r="AB70" s="841"/>
      <c r="AC70" s="841"/>
      <c r="AD70" s="841"/>
      <c r="AE70" s="841"/>
      <c r="AF70" s="841"/>
      <c r="AG70" s="841"/>
      <c r="AH70" s="841"/>
      <c r="AI70" s="841"/>
      <c r="AJ70" s="841"/>
    </row>
    <row r="71" spans="1:36" s="210" customFormat="1" ht="16.5" customHeight="1" x14ac:dyDescent="0.25">
      <c r="A71" s="816" t="str">
        <f>+Datos!D60</f>
        <v xml:space="preserve">Clase
</v>
      </c>
      <c r="B71" s="816"/>
      <c r="C71" s="816"/>
      <c r="D71" s="816"/>
      <c r="E71" s="816">
        <v>471318</v>
      </c>
      <c r="F71" s="816"/>
      <c r="G71" s="816"/>
      <c r="H71" s="816"/>
      <c r="I71" s="816"/>
      <c r="J71" s="816"/>
      <c r="K71" s="841" t="str">
        <f>+Datos!F60</f>
        <v>Productos de floricultura y selvicultura</v>
      </c>
      <c r="L71" s="841"/>
      <c r="M71" s="841"/>
      <c r="N71" s="841"/>
      <c r="O71" s="841"/>
      <c r="P71" s="841"/>
      <c r="Q71" s="841"/>
      <c r="R71" s="841"/>
      <c r="S71" s="841"/>
      <c r="T71" s="841"/>
      <c r="U71" s="841"/>
      <c r="V71" s="841"/>
      <c r="W71" s="841"/>
      <c r="X71" s="841"/>
      <c r="Y71" s="841"/>
      <c r="Z71" s="841"/>
      <c r="AA71" s="841"/>
      <c r="AB71" s="841"/>
      <c r="AC71" s="841"/>
      <c r="AD71" s="841"/>
      <c r="AE71" s="841"/>
      <c r="AF71" s="841"/>
      <c r="AG71" s="841"/>
      <c r="AH71" s="841"/>
      <c r="AI71" s="841"/>
      <c r="AJ71" s="841"/>
    </row>
    <row r="72" spans="1:36" s="210" customFormat="1" ht="16.5" x14ac:dyDescent="0.25">
      <c r="A72" s="318"/>
      <c r="B72" s="318"/>
      <c r="C72" s="318"/>
      <c r="D72" s="318"/>
      <c r="E72" s="318"/>
      <c r="F72" s="318"/>
      <c r="G72" s="318"/>
      <c r="H72" s="318"/>
      <c r="I72" s="318"/>
      <c r="J72" s="318"/>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row>
    <row r="73" spans="1:36" x14ac:dyDescent="0.2">
      <c r="A73" s="50" t="s">
        <v>11</v>
      </c>
      <c r="B73" s="50"/>
      <c r="C73" s="50"/>
      <c r="D73" s="68" t="str">
        <f>CONCATENATE(Datos!$B$18," ",Datos!$C$18)</f>
        <v>25 dìas despues de la selección de la oferta ganadora</v>
      </c>
      <c r="E73" s="68"/>
      <c r="F73" s="68"/>
      <c r="I73" s="69"/>
      <c r="K73" s="68"/>
      <c r="L73" s="68"/>
      <c r="M73" s="68"/>
      <c r="N73" s="68"/>
      <c r="O73" s="68"/>
      <c r="P73" s="68"/>
      <c r="Q73" s="68"/>
      <c r="R73" s="68"/>
      <c r="S73" s="68"/>
      <c r="T73" s="68"/>
      <c r="U73" s="68"/>
      <c r="V73" s="68"/>
      <c r="W73" s="68"/>
      <c r="X73" s="68"/>
      <c r="Y73" s="68"/>
      <c r="Z73" s="68"/>
      <c r="AA73" s="68"/>
      <c r="AB73" s="68"/>
      <c r="AC73" s="68"/>
      <c r="AD73" s="68"/>
      <c r="AE73" s="68"/>
      <c r="AF73" s="68"/>
      <c r="AG73" s="68"/>
      <c r="AH73" s="68"/>
      <c r="AI73" s="68"/>
      <c r="AJ73" s="68"/>
    </row>
    <row r="74" spans="1:36" x14ac:dyDescent="0.2">
      <c r="A74" s="352"/>
      <c r="B74" s="352"/>
      <c r="C74" s="352"/>
      <c r="D74" s="68"/>
      <c r="E74" s="68"/>
      <c r="F74" s="68"/>
      <c r="I74" s="69"/>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row>
    <row r="75" spans="1:36" x14ac:dyDescent="0.2">
      <c r="A75" s="50" t="s">
        <v>420</v>
      </c>
      <c r="B75" s="50"/>
      <c r="C75" s="50"/>
      <c r="D75" s="50"/>
      <c r="E75" s="50"/>
      <c r="F75" s="68" t="str">
        <f>+Datos!$B$22</f>
        <v>100% de a la ejecución del contrato y al recibido a satisfacción por parte del Rector (a)</v>
      </c>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row>
    <row r="76" spans="1:36" x14ac:dyDescent="0.2">
      <c r="A76" s="211" t="s">
        <v>14</v>
      </c>
      <c r="B76" s="52"/>
      <c r="C76" s="53"/>
      <c r="D76" s="53"/>
      <c r="E76" s="53"/>
      <c r="F76" s="53"/>
      <c r="G76" s="52"/>
      <c r="H76" s="53"/>
      <c r="I76" s="53"/>
      <c r="J76" s="52"/>
      <c r="K76" s="52"/>
      <c r="L76" s="51"/>
      <c r="M76" s="51"/>
      <c r="N76" s="51"/>
      <c r="O76" s="51"/>
      <c r="P76" s="51"/>
      <c r="Q76" s="51"/>
      <c r="R76" s="51"/>
      <c r="S76" s="51"/>
      <c r="T76" s="51"/>
      <c r="U76" s="61" t="str">
        <f>CONCATENATE(Datos!$B$47," de cada mes.")</f>
        <v>Del 05 al 15  de cada mes.</v>
      </c>
      <c r="V76" s="61"/>
      <c r="W76" s="352"/>
      <c r="X76" s="51"/>
      <c r="Y76" s="51"/>
      <c r="Z76" s="51"/>
      <c r="AA76" s="51"/>
      <c r="AB76" s="51"/>
      <c r="AC76" s="51"/>
      <c r="AD76" s="51"/>
      <c r="AE76" s="51"/>
      <c r="AF76" s="51"/>
      <c r="AG76" s="51"/>
      <c r="AH76" s="51"/>
      <c r="AI76" s="51"/>
      <c r="AJ76" s="51"/>
    </row>
    <row r="77" spans="1:36" x14ac:dyDescent="0.2">
      <c r="A77" s="346" t="s">
        <v>16</v>
      </c>
      <c r="B77" s="51"/>
      <c r="C77" s="209"/>
      <c r="D77" s="53"/>
      <c r="E77" s="53"/>
      <c r="F77" s="53"/>
      <c r="G77" s="52"/>
      <c r="H77" s="53"/>
      <c r="I77" s="209"/>
      <c r="J77" s="51"/>
      <c r="K77" s="51"/>
      <c r="L77" s="51"/>
      <c r="M77" s="51"/>
      <c r="N77" s="51"/>
      <c r="O77" s="51"/>
      <c r="P77" s="51"/>
      <c r="Q77" s="51"/>
      <c r="R77" s="51"/>
      <c r="S77" s="51"/>
      <c r="T77" s="51"/>
      <c r="U77" s="61" t="str">
        <f>CONCATENATE(Datos!$B$48," de cada mes.")</f>
        <v>Del 15 al 30  de cada mes.</v>
      </c>
      <c r="V77" s="61"/>
      <c r="W77" s="352"/>
      <c r="X77" s="51"/>
      <c r="Y77" s="51"/>
      <c r="Z77" s="51"/>
      <c r="AA77" s="51"/>
      <c r="AB77" s="51"/>
      <c r="AC77" s="51"/>
      <c r="AD77" s="51"/>
      <c r="AE77" s="51"/>
      <c r="AF77" s="51"/>
      <c r="AG77" s="51"/>
      <c r="AH77" s="51"/>
      <c r="AI77" s="51"/>
      <c r="AJ77" s="51"/>
    </row>
    <row r="78" spans="1:36" ht="7.5" customHeight="1" x14ac:dyDescent="0.2">
      <c r="A78" s="352"/>
      <c r="B78" s="51"/>
      <c r="C78" s="209"/>
      <c r="D78" s="53"/>
      <c r="E78" s="53"/>
      <c r="F78" s="53"/>
      <c r="G78" s="52"/>
      <c r="H78" s="53"/>
      <c r="I78" s="209"/>
      <c r="J78" s="51"/>
      <c r="K78" s="51"/>
      <c r="L78" s="51"/>
      <c r="M78" s="51"/>
      <c r="N78" s="51"/>
      <c r="O78" s="51"/>
      <c r="P78" s="51"/>
      <c r="Q78" s="51"/>
      <c r="R78" s="51"/>
      <c r="S78" s="51"/>
      <c r="T78" s="51"/>
      <c r="U78" s="362"/>
      <c r="V78" s="362"/>
      <c r="W78" s="352"/>
      <c r="X78" s="51"/>
      <c r="Y78" s="51"/>
      <c r="Z78" s="51"/>
      <c r="AA78" s="51"/>
      <c r="AB78" s="51"/>
      <c r="AC78" s="51"/>
      <c r="AD78" s="51"/>
      <c r="AE78" s="51"/>
      <c r="AF78" s="51"/>
      <c r="AG78" s="51"/>
      <c r="AH78" s="51"/>
      <c r="AI78" s="51"/>
      <c r="AJ78" s="51"/>
    </row>
    <row r="79" spans="1:36" x14ac:dyDescent="0.2">
      <c r="A79" s="842" t="s">
        <v>421</v>
      </c>
      <c r="B79" s="842"/>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42"/>
      <c r="AC79" s="842"/>
      <c r="AD79" s="842"/>
      <c r="AE79" s="842"/>
      <c r="AF79" s="842"/>
      <c r="AG79" s="842"/>
      <c r="AH79" s="842"/>
      <c r="AI79" s="842"/>
      <c r="AJ79" s="842"/>
    </row>
    <row r="80" spans="1:36" ht="12.75" customHeight="1" x14ac:dyDescent="0.2">
      <c r="A80" s="809" t="str">
        <f>+Datos!$B$17</f>
        <v>Este proceso contempla la contratación para la adquisición de implementos e insumos para la huerta escolar y los jardines internos de la institución y lombrices para proyecto de Monitoreo Ambiental,  el cual hace parte de la cátedras obligatorias dentro del currículo.  , como herramienta que ayude a mejorar la atención de las necesidades de salubridad, higiene y seguridad de nuestra comunidad educativa.  El proponente deberá contar con los medios necesarios para la prestación del objeto de este proceso contractual, bajo condiciones de seguridad, calidad y garantía del producto en las fechas indicadas. La entrega del producto se realizará en las instalaciones de la Institución Educativa, por parte del contratista quien asumirá toda la responsabilidad del proyecto a ejecutar y entregará a satisfacción al finalizar los insumos requeridos.</v>
      </c>
      <c r="B80" s="809"/>
      <c r="C80" s="809"/>
      <c r="D80" s="809"/>
      <c r="E80" s="809"/>
      <c r="F80" s="809"/>
      <c r="G80" s="809"/>
      <c r="H80" s="809"/>
      <c r="I80" s="809"/>
      <c r="J80" s="809"/>
      <c r="K80" s="809"/>
      <c r="L80" s="809"/>
      <c r="M80" s="809"/>
      <c r="N80" s="809"/>
      <c r="O80" s="809"/>
      <c r="P80" s="809"/>
      <c r="Q80" s="809"/>
      <c r="R80" s="809"/>
      <c r="S80" s="809"/>
      <c r="T80" s="809"/>
      <c r="U80" s="809"/>
      <c r="V80" s="809"/>
      <c r="W80" s="809"/>
      <c r="X80" s="809"/>
      <c r="Y80" s="809"/>
      <c r="Z80" s="809"/>
      <c r="AA80" s="809"/>
      <c r="AB80" s="809"/>
      <c r="AC80" s="809"/>
      <c r="AD80" s="809"/>
      <c r="AE80" s="809"/>
      <c r="AF80" s="809"/>
      <c r="AG80" s="809"/>
      <c r="AH80" s="809"/>
      <c r="AI80" s="809"/>
      <c r="AJ80" s="809"/>
    </row>
    <row r="81" spans="1:42" x14ac:dyDescent="0.2">
      <c r="A81" s="809"/>
      <c r="B81" s="809"/>
      <c r="C81" s="809"/>
      <c r="D81" s="809"/>
      <c r="E81" s="809"/>
      <c r="F81" s="809"/>
      <c r="G81" s="809"/>
      <c r="H81" s="809"/>
      <c r="I81" s="809"/>
      <c r="J81" s="809"/>
      <c r="K81" s="809"/>
      <c r="L81" s="809"/>
      <c r="M81" s="809"/>
      <c r="N81" s="809"/>
      <c r="O81" s="809"/>
      <c r="P81" s="809"/>
      <c r="Q81" s="809"/>
      <c r="R81" s="809"/>
      <c r="S81" s="809"/>
      <c r="T81" s="809"/>
      <c r="U81" s="809"/>
      <c r="V81" s="809"/>
      <c r="W81" s="809"/>
      <c r="X81" s="809"/>
      <c r="Y81" s="809"/>
      <c r="Z81" s="809"/>
      <c r="AA81" s="809"/>
      <c r="AB81" s="809"/>
      <c r="AC81" s="809"/>
      <c r="AD81" s="809"/>
      <c r="AE81" s="809"/>
      <c r="AF81" s="809"/>
      <c r="AG81" s="809"/>
      <c r="AH81" s="809"/>
      <c r="AI81" s="809"/>
      <c r="AJ81" s="809"/>
    </row>
    <row r="82" spans="1:42" x14ac:dyDescent="0.2">
      <c r="A82" s="809"/>
      <c r="B82" s="809"/>
      <c r="C82" s="809"/>
      <c r="D82" s="809"/>
      <c r="E82" s="809"/>
      <c r="F82" s="809"/>
      <c r="G82" s="809"/>
      <c r="H82" s="809"/>
      <c r="I82" s="809"/>
      <c r="J82" s="809"/>
      <c r="K82" s="809"/>
      <c r="L82" s="809"/>
      <c r="M82" s="809"/>
      <c r="N82" s="809"/>
      <c r="O82" s="809"/>
      <c r="P82" s="809"/>
      <c r="Q82" s="809"/>
      <c r="R82" s="809"/>
      <c r="S82" s="809"/>
      <c r="T82" s="809"/>
      <c r="U82" s="809"/>
      <c r="V82" s="809"/>
      <c r="W82" s="809"/>
      <c r="X82" s="809"/>
      <c r="Y82" s="809"/>
      <c r="Z82" s="809"/>
      <c r="AA82" s="809"/>
      <c r="AB82" s="809"/>
      <c r="AC82" s="809"/>
      <c r="AD82" s="809"/>
      <c r="AE82" s="809"/>
      <c r="AF82" s="809"/>
      <c r="AG82" s="809"/>
      <c r="AH82" s="809"/>
      <c r="AI82" s="809"/>
      <c r="AJ82" s="809"/>
    </row>
    <row r="83" spans="1:42" ht="24.75" customHeight="1" x14ac:dyDescent="0.2">
      <c r="A83" s="809"/>
      <c r="B83" s="809"/>
      <c r="C83" s="809"/>
      <c r="D83" s="809"/>
      <c r="E83" s="809"/>
      <c r="F83" s="809"/>
      <c r="G83" s="809"/>
      <c r="H83" s="809"/>
      <c r="I83" s="809"/>
      <c r="J83" s="809"/>
      <c r="K83" s="809"/>
      <c r="L83" s="809"/>
      <c r="M83" s="809"/>
      <c r="N83" s="809"/>
      <c r="O83" s="809"/>
      <c r="P83" s="809"/>
      <c r="Q83" s="809"/>
      <c r="R83" s="809"/>
      <c r="S83" s="809"/>
      <c r="T83" s="809"/>
      <c r="U83" s="809"/>
      <c r="V83" s="809"/>
      <c r="W83" s="809"/>
      <c r="X83" s="809"/>
      <c r="Y83" s="809"/>
      <c r="Z83" s="809"/>
      <c r="AA83" s="809"/>
      <c r="AB83" s="809"/>
      <c r="AC83" s="809"/>
      <c r="AD83" s="809"/>
      <c r="AE83" s="809"/>
      <c r="AF83" s="809"/>
      <c r="AG83" s="809"/>
      <c r="AH83" s="809"/>
      <c r="AI83" s="809"/>
      <c r="AJ83" s="809"/>
    </row>
    <row r="84" spans="1:42" x14ac:dyDescent="0.2">
      <c r="A84" s="809" t="str">
        <f>+Datos!K17</f>
        <v>El servicio solicitado se asimila a un contrato de compraventa y suministros, por tanto, deberá cumplir con toda la normativa vigente para este tipo de contratos como lo establece el código de comercio y el estatuto tributario nacional u otras normas que le apliquen. Los suministros requeridos deberán tener especificado su condición frente al IVA, es decir, si son gravados, exentos o excluidos.
La Institución aplicara las deducciones que por normativa nacional y municipal se encuentran vigentes para este tipo de contratación, las cuales serán: 
- Para los Responsables de IVA se aplicaran retenciones del 2.5%  y RETEIVA del 15% en compras
- Para los No responsables de IVA se aplicaran retenciones del 2.5% y del 3.5% en compras dependiendo si es Declarante de Renta o no Declarante de renta, respectivamente.
- Para todos en caso de no estar exentos, se aplicara la TASA PRODEPORTE Y RECREACION en una tarifa del 1.3%, segun el acuerdo del Municipio de Medellìn Nº 018 de 2020 y la Resolucion Municipal Nº 202150011027 de 2021.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Igualmente, en caso de encontrarse obligado a facturar o realizarlo de forma voluntaria, el proveedor debera expedir factura electronica segun lo establecido en El Decreto 358 de 2020 y Resolucion 042 de 2020.</v>
      </c>
      <c r="B84" s="809"/>
      <c r="C84" s="809"/>
      <c r="D84" s="809"/>
      <c r="E84" s="809"/>
      <c r="F84" s="809"/>
      <c r="G84" s="809"/>
      <c r="H84" s="809"/>
      <c r="I84" s="809"/>
      <c r="J84" s="809"/>
      <c r="K84" s="809"/>
      <c r="L84" s="809"/>
      <c r="M84" s="809"/>
      <c r="N84" s="809"/>
      <c r="O84" s="809"/>
      <c r="P84" s="809"/>
      <c r="Q84" s="809"/>
      <c r="R84" s="809"/>
      <c r="S84" s="809"/>
      <c r="T84" s="809"/>
      <c r="U84" s="809"/>
      <c r="V84" s="809"/>
      <c r="W84" s="809"/>
      <c r="X84" s="809"/>
      <c r="Y84" s="809"/>
      <c r="Z84" s="809"/>
      <c r="AA84" s="809"/>
      <c r="AB84" s="809"/>
      <c r="AC84" s="809"/>
      <c r="AD84" s="809"/>
      <c r="AE84" s="809"/>
      <c r="AF84" s="809"/>
      <c r="AG84" s="809"/>
      <c r="AH84" s="809"/>
      <c r="AI84" s="809"/>
      <c r="AJ84" s="809"/>
      <c r="AL84" s="5" t="s">
        <v>422</v>
      </c>
      <c r="AM84" s="5"/>
      <c r="AN84" s="5"/>
      <c r="AO84" s="5"/>
      <c r="AP84" s="5"/>
    </row>
    <row r="85" spans="1:42" x14ac:dyDescent="0.2">
      <c r="A85" s="809"/>
      <c r="B85" s="809"/>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809"/>
      <c r="AF85" s="809"/>
      <c r="AG85" s="809"/>
      <c r="AH85" s="809"/>
      <c r="AI85" s="809"/>
      <c r="AJ85" s="809"/>
    </row>
    <row r="86" spans="1:42" x14ac:dyDescent="0.2">
      <c r="A86" s="809"/>
      <c r="B86" s="809"/>
      <c r="C86" s="809"/>
      <c r="D86" s="809"/>
      <c r="E86" s="809"/>
      <c r="F86" s="809"/>
      <c r="G86" s="809"/>
      <c r="H86" s="809"/>
      <c r="I86" s="809"/>
      <c r="J86" s="809"/>
      <c r="K86" s="809"/>
      <c r="L86" s="809"/>
      <c r="M86" s="809"/>
      <c r="N86" s="809"/>
      <c r="O86" s="809"/>
      <c r="P86" s="809"/>
      <c r="Q86" s="809"/>
      <c r="R86" s="809"/>
      <c r="S86" s="809"/>
      <c r="T86" s="809"/>
      <c r="U86" s="809"/>
      <c r="V86" s="809"/>
      <c r="W86" s="809"/>
      <c r="X86" s="809"/>
      <c r="Y86" s="809"/>
      <c r="Z86" s="809"/>
      <c r="AA86" s="809"/>
      <c r="AB86" s="809"/>
      <c r="AC86" s="809"/>
      <c r="AD86" s="809"/>
      <c r="AE86" s="809"/>
      <c r="AF86" s="809"/>
      <c r="AG86" s="809"/>
      <c r="AH86" s="809"/>
      <c r="AI86" s="809"/>
      <c r="AJ86" s="809"/>
    </row>
    <row r="87" spans="1:42" ht="21" customHeight="1" x14ac:dyDescent="0.2">
      <c r="A87" s="809"/>
      <c r="B87" s="809"/>
      <c r="C87" s="809"/>
      <c r="D87" s="809"/>
      <c r="E87" s="809"/>
      <c r="F87" s="809"/>
      <c r="G87" s="809"/>
      <c r="H87" s="809"/>
      <c r="I87" s="809"/>
      <c r="J87" s="809"/>
      <c r="K87" s="809"/>
      <c r="L87" s="809"/>
      <c r="M87" s="809"/>
      <c r="N87" s="809"/>
      <c r="O87" s="809"/>
      <c r="P87" s="809"/>
      <c r="Q87" s="809"/>
      <c r="R87" s="809"/>
      <c r="S87" s="809"/>
      <c r="T87" s="809"/>
      <c r="U87" s="809"/>
      <c r="V87" s="809"/>
      <c r="W87" s="809"/>
      <c r="X87" s="809"/>
      <c r="Y87" s="809"/>
      <c r="Z87" s="809"/>
      <c r="AA87" s="809"/>
      <c r="AB87" s="809"/>
      <c r="AC87" s="809"/>
      <c r="AD87" s="809"/>
      <c r="AE87" s="809"/>
      <c r="AF87" s="809"/>
      <c r="AG87" s="809"/>
      <c r="AH87" s="809"/>
      <c r="AI87" s="809"/>
      <c r="AJ87" s="809"/>
    </row>
    <row r="88" spans="1:42" ht="1.5" customHeight="1" x14ac:dyDescent="0.2">
      <c r="A88" s="809"/>
      <c r="B88" s="809"/>
      <c r="C88" s="809"/>
      <c r="D88" s="809"/>
      <c r="E88" s="809"/>
      <c r="F88" s="809"/>
      <c r="G88" s="809"/>
      <c r="H88" s="809"/>
      <c r="I88" s="809"/>
      <c r="J88" s="809"/>
      <c r="K88" s="809"/>
      <c r="L88" s="809"/>
      <c r="M88" s="809"/>
      <c r="N88" s="809"/>
      <c r="O88" s="809"/>
      <c r="P88" s="809"/>
      <c r="Q88" s="809"/>
      <c r="R88" s="809"/>
      <c r="S88" s="809"/>
      <c r="T88" s="809"/>
      <c r="U88" s="809"/>
      <c r="V88" s="809"/>
      <c r="W88" s="809"/>
      <c r="X88" s="809"/>
      <c r="Y88" s="809"/>
      <c r="Z88" s="809"/>
      <c r="AA88" s="809"/>
      <c r="AB88" s="809"/>
      <c r="AC88" s="809"/>
      <c r="AD88" s="809"/>
      <c r="AE88" s="809"/>
      <c r="AF88" s="809"/>
      <c r="AG88" s="809"/>
      <c r="AH88" s="809"/>
      <c r="AI88" s="809"/>
      <c r="AJ88" s="809"/>
    </row>
    <row r="89" spans="1:42" hidden="1" x14ac:dyDescent="0.2">
      <c r="A89" s="809"/>
      <c r="B89" s="809"/>
      <c r="C89" s="809"/>
      <c r="D89" s="809"/>
      <c r="E89" s="809"/>
      <c r="F89" s="809"/>
      <c r="G89" s="809"/>
      <c r="H89" s="809"/>
      <c r="I89" s="809"/>
      <c r="J89" s="809"/>
      <c r="K89" s="809"/>
      <c r="L89" s="809"/>
      <c r="M89" s="809"/>
      <c r="N89" s="809"/>
      <c r="O89" s="809"/>
      <c r="P89" s="809"/>
      <c r="Q89" s="809"/>
      <c r="R89" s="809"/>
      <c r="S89" s="809"/>
      <c r="T89" s="809"/>
      <c r="U89" s="809"/>
      <c r="V89" s="809"/>
      <c r="W89" s="809"/>
      <c r="X89" s="809"/>
      <c r="Y89" s="809"/>
      <c r="Z89" s="809"/>
      <c r="AA89" s="809"/>
      <c r="AB89" s="809"/>
      <c r="AC89" s="809"/>
      <c r="AD89" s="809"/>
      <c r="AE89" s="809"/>
      <c r="AF89" s="809"/>
      <c r="AG89" s="809"/>
      <c r="AH89" s="809"/>
      <c r="AI89" s="809"/>
      <c r="AJ89" s="809"/>
    </row>
    <row r="90" spans="1:42" hidden="1" x14ac:dyDescent="0.2">
      <c r="A90" s="809"/>
      <c r="B90" s="809"/>
      <c r="C90" s="809"/>
      <c r="D90" s="809"/>
      <c r="E90" s="809"/>
      <c r="F90" s="809"/>
      <c r="G90" s="809"/>
      <c r="H90" s="809"/>
      <c r="I90" s="809"/>
      <c r="J90" s="809"/>
      <c r="K90" s="809"/>
      <c r="L90" s="809"/>
      <c r="M90" s="809"/>
      <c r="N90" s="809"/>
      <c r="O90" s="809"/>
      <c r="P90" s="809"/>
      <c r="Q90" s="809"/>
      <c r="R90" s="809"/>
      <c r="S90" s="809"/>
      <c r="T90" s="809"/>
      <c r="U90" s="809"/>
      <c r="V90" s="809"/>
      <c r="W90" s="809"/>
      <c r="X90" s="809"/>
      <c r="Y90" s="809"/>
      <c r="Z90" s="809"/>
      <c r="AA90" s="809"/>
      <c r="AB90" s="809"/>
      <c r="AC90" s="809"/>
      <c r="AD90" s="809"/>
      <c r="AE90" s="809"/>
      <c r="AF90" s="809"/>
      <c r="AG90" s="809"/>
      <c r="AH90" s="809"/>
      <c r="AI90" s="809"/>
      <c r="AJ90" s="809"/>
    </row>
    <row r="91" spans="1:42" hidden="1" x14ac:dyDescent="0.2">
      <c r="A91" s="809"/>
      <c r="B91" s="809"/>
      <c r="C91" s="809"/>
      <c r="D91" s="809"/>
      <c r="E91" s="809"/>
      <c r="F91" s="809"/>
      <c r="G91" s="809"/>
      <c r="H91" s="809"/>
      <c r="I91" s="809"/>
      <c r="J91" s="809"/>
      <c r="K91" s="809"/>
      <c r="L91" s="809"/>
      <c r="M91" s="809"/>
      <c r="N91" s="809"/>
      <c r="O91" s="809"/>
      <c r="P91" s="809"/>
      <c r="Q91" s="809"/>
      <c r="R91" s="809"/>
      <c r="S91" s="809"/>
      <c r="T91" s="809"/>
      <c r="U91" s="809"/>
      <c r="V91" s="809"/>
      <c r="W91" s="809"/>
      <c r="X91" s="809"/>
      <c r="Y91" s="809"/>
      <c r="Z91" s="809"/>
      <c r="AA91" s="809"/>
      <c r="AB91" s="809"/>
      <c r="AC91" s="809"/>
      <c r="AD91" s="809"/>
      <c r="AE91" s="809"/>
      <c r="AF91" s="809"/>
      <c r="AG91" s="809"/>
      <c r="AH91" s="809"/>
      <c r="AI91" s="809"/>
      <c r="AJ91" s="809"/>
    </row>
    <row r="92" spans="1:42" ht="123" customHeight="1" x14ac:dyDescent="0.2">
      <c r="A92" s="809"/>
      <c r="B92" s="809"/>
      <c r="C92" s="809"/>
      <c r="D92" s="809"/>
      <c r="E92" s="809"/>
      <c r="F92" s="809"/>
      <c r="G92" s="809"/>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row>
    <row r="93" spans="1:42" ht="7.5" customHeight="1" x14ac:dyDescent="0.2">
      <c r="A93" s="336"/>
    </row>
    <row r="94" spans="1:42" ht="14.25" customHeight="1" x14ac:dyDescent="0.2">
      <c r="A94" s="334" t="s">
        <v>423</v>
      </c>
      <c r="I94" s="71" t="str">
        <f>CONCATENATE("INSTITUCION EDUCATIVA ",Datos!$B$4," DE MEDELLIN")</f>
        <v>INSTITUCION EDUCATIVA INSTITUCIÓN EDUCATIVA SAN ROBERTO BELARMINO DE MEDELLIN</v>
      </c>
      <c r="J94" s="67"/>
      <c r="K94" s="67"/>
      <c r="L94" s="67"/>
      <c r="M94" s="67"/>
      <c r="N94" s="67"/>
      <c r="O94" s="67"/>
      <c r="P94" s="67"/>
      <c r="Q94" s="67"/>
      <c r="R94" s="67"/>
      <c r="S94" s="67"/>
      <c r="T94" s="67"/>
      <c r="U94" s="67"/>
      <c r="V94" s="67"/>
      <c r="W94" s="67"/>
      <c r="X94" s="67"/>
    </row>
    <row r="95" spans="1:42" x14ac:dyDescent="0.2">
      <c r="A95" s="334" t="s">
        <v>424</v>
      </c>
      <c r="I95" s="223" t="str">
        <f>+Datos!$B$6</f>
        <v>CALLE 32B No. 83-39 Medellín</v>
      </c>
      <c r="J95" s="115"/>
      <c r="K95" s="115"/>
      <c r="L95" s="115"/>
    </row>
    <row r="96" spans="1:42" ht="3.75" customHeight="1" x14ac:dyDescent="0.2">
      <c r="A96" s="336"/>
    </row>
    <row r="97" spans="1:36" x14ac:dyDescent="0.2">
      <c r="A97" s="334" t="s">
        <v>425</v>
      </c>
    </row>
    <row r="98" spans="1:36" ht="15" customHeight="1" x14ac:dyDescent="0.2">
      <c r="A98" s="809" t="s">
        <v>426</v>
      </c>
      <c r="B98" s="809"/>
      <c r="C98" s="809"/>
      <c r="D98" s="809"/>
      <c r="E98" s="809"/>
      <c r="F98" s="809"/>
      <c r="G98" s="809"/>
      <c r="H98" s="809"/>
      <c r="I98" s="809"/>
      <c r="J98" s="809"/>
      <c r="K98" s="809"/>
      <c r="L98" s="809"/>
      <c r="M98" s="809"/>
      <c r="N98" s="809"/>
      <c r="O98" s="809"/>
      <c r="P98" s="809"/>
      <c r="Q98" s="809"/>
      <c r="R98" s="809"/>
      <c r="S98" s="809"/>
      <c r="T98" s="809"/>
      <c r="U98" s="809"/>
      <c r="V98" s="809"/>
      <c r="W98" s="809"/>
      <c r="X98" s="809"/>
      <c r="Y98" s="809"/>
      <c r="Z98" s="809"/>
      <c r="AA98" s="809"/>
      <c r="AB98" s="809"/>
      <c r="AC98" s="809"/>
      <c r="AD98" s="809"/>
      <c r="AE98" s="809"/>
      <c r="AF98" s="809"/>
      <c r="AG98" s="809"/>
      <c r="AH98" s="809"/>
      <c r="AI98" s="809"/>
      <c r="AJ98" s="809"/>
    </row>
    <row r="99" spans="1:36" x14ac:dyDescent="0.2">
      <c r="A99" s="809"/>
      <c r="B99" s="809"/>
      <c r="C99" s="809"/>
      <c r="D99" s="809"/>
      <c r="E99" s="809"/>
      <c r="F99" s="809"/>
      <c r="G99" s="809"/>
      <c r="H99" s="809"/>
      <c r="I99" s="809"/>
      <c r="J99" s="809"/>
      <c r="K99" s="809"/>
      <c r="L99" s="809"/>
      <c r="M99" s="809"/>
      <c r="N99" s="809"/>
      <c r="O99" s="809"/>
      <c r="P99" s="809"/>
      <c r="Q99" s="809"/>
      <c r="R99" s="809"/>
      <c r="S99" s="809"/>
      <c r="T99" s="809"/>
      <c r="U99" s="809"/>
      <c r="V99" s="809"/>
      <c r="W99" s="809"/>
      <c r="X99" s="809"/>
      <c r="Y99" s="809"/>
      <c r="Z99" s="809"/>
      <c r="AA99" s="809"/>
      <c r="AB99" s="809"/>
      <c r="AC99" s="809"/>
      <c r="AD99" s="809"/>
      <c r="AE99" s="809"/>
      <c r="AF99" s="809"/>
      <c r="AG99" s="809"/>
      <c r="AH99" s="809"/>
      <c r="AI99" s="809"/>
      <c r="AJ99" s="809"/>
    </row>
    <row r="100" spans="1:36" x14ac:dyDescent="0.2">
      <c r="A100" s="809"/>
      <c r="B100" s="809"/>
      <c r="C100" s="809"/>
      <c r="D100" s="809"/>
      <c r="E100" s="809"/>
      <c r="F100" s="809"/>
      <c r="G100" s="809"/>
      <c r="H100" s="809"/>
      <c r="I100" s="809"/>
      <c r="J100" s="809"/>
      <c r="K100" s="809"/>
      <c r="L100" s="809"/>
      <c r="M100" s="809"/>
      <c r="N100" s="809"/>
      <c r="O100" s="809"/>
      <c r="P100" s="809"/>
      <c r="Q100" s="809"/>
      <c r="R100" s="809"/>
      <c r="S100" s="809"/>
      <c r="T100" s="809"/>
      <c r="U100" s="809"/>
      <c r="V100" s="809"/>
      <c r="W100" s="809"/>
      <c r="X100" s="809"/>
      <c r="Y100" s="809"/>
      <c r="Z100" s="809"/>
      <c r="AA100" s="809"/>
      <c r="AB100" s="809"/>
      <c r="AC100" s="809"/>
      <c r="AD100" s="809"/>
      <c r="AE100" s="809"/>
      <c r="AF100" s="809"/>
      <c r="AG100" s="809"/>
      <c r="AH100" s="809"/>
      <c r="AI100" s="809"/>
      <c r="AJ100" s="809"/>
    </row>
    <row r="101" spans="1:36" x14ac:dyDescent="0.2">
      <c r="A101" s="809"/>
      <c r="B101" s="809"/>
      <c r="C101" s="809"/>
      <c r="D101" s="809"/>
      <c r="E101" s="809"/>
      <c r="F101" s="809"/>
      <c r="G101" s="809"/>
      <c r="H101" s="809"/>
      <c r="I101" s="809"/>
      <c r="J101" s="809"/>
      <c r="K101" s="809"/>
      <c r="L101" s="809"/>
      <c r="M101" s="809"/>
      <c r="N101" s="809"/>
      <c r="O101" s="809"/>
      <c r="P101" s="809"/>
      <c r="Q101" s="809"/>
      <c r="R101" s="809"/>
      <c r="S101" s="809"/>
      <c r="T101" s="809"/>
      <c r="U101" s="809"/>
      <c r="V101" s="809"/>
      <c r="W101" s="809"/>
      <c r="X101" s="809"/>
      <c r="Y101" s="809"/>
      <c r="Z101" s="809"/>
      <c r="AA101" s="809"/>
      <c r="AB101" s="809"/>
      <c r="AC101" s="809"/>
      <c r="AD101" s="809"/>
      <c r="AE101" s="809"/>
      <c r="AF101" s="809"/>
      <c r="AG101" s="809"/>
      <c r="AH101" s="809"/>
      <c r="AI101" s="809"/>
      <c r="AJ101" s="809"/>
    </row>
    <row r="102" spans="1:36" ht="9.75" customHeight="1" x14ac:dyDescent="0.2">
      <c r="A102" s="809"/>
      <c r="B102" s="809"/>
      <c r="C102" s="809"/>
      <c r="D102" s="809"/>
      <c r="E102" s="809"/>
      <c r="F102" s="809"/>
      <c r="G102" s="809"/>
      <c r="H102" s="809"/>
      <c r="I102" s="809"/>
      <c r="J102" s="809"/>
      <c r="K102" s="809"/>
      <c r="L102" s="809"/>
      <c r="M102" s="809"/>
      <c r="N102" s="809"/>
      <c r="O102" s="809"/>
      <c r="P102" s="809"/>
      <c r="Q102" s="809"/>
      <c r="R102" s="809"/>
      <c r="S102" s="809"/>
      <c r="T102" s="809"/>
      <c r="U102" s="809"/>
      <c r="V102" s="809"/>
      <c r="W102" s="809"/>
      <c r="X102" s="809"/>
      <c r="Y102" s="809"/>
      <c r="Z102" s="809"/>
      <c r="AA102" s="809"/>
      <c r="AB102" s="809"/>
      <c r="AC102" s="809"/>
      <c r="AD102" s="809"/>
      <c r="AE102" s="809"/>
      <c r="AF102" s="809"/>
      <c r="AG102" s="809"/>
      <c r="AH102" s="809"/>
      <c r="AI102" s="809"/>
      <c r="AJ102" s="809"/>
    </row>
    <row r="103" spans="1:36" ht="7.5" customHeight="1" x14ac:dyDescent="0.2">
      <c r="A103" s="347"/>
      <c r="B103" s="347"/>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c r="AA103" s="347"/>
      <c r="AB103" s="347"/>
      <c r="AC103" s="347"/>
      <c r="AD103" s="347"/>
      <c r="AE103" s="347"/>
      <c r="AF103" s="347"/>
      <c r="AG103" s="347"/>
      <c r="AH103" s="347"/>
      <c r="AI103" s="347"/>
      <c r="AJ103" s="347"/>
    </row>
    <row r="104" spans="1:36" x14ac:dyDescent="0.2">
      <c r="A104" s="352" t="s">
        <v>21</v>
      </c>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8"/>
      <c r="AH104" s="348"/>
      <c r="AI104" s="348"/>
      <c r="AJ104" s="348"/>
    </row>
    <row r="105" spans="1:36" ht="12.75" customHeight="1" x14ac:dyDescent="0.2">
      <c r="A105" s="809" t="s">
        <v>603</v>
      </c>
      <c r="B105" s="809"/>
      <c r="C105" s="809"/>
      <c r="D105" s="809"/>
      <c r="E105" s="809"/>
      <c r="F105" s="809"/>
      <c r="G105" s="809"/>
      <c r="H105" s="809"/>
      <c r="I105" s="809"/>
      <c r="J105" s="809"/>
      <c r="K105" s="809"/>
      <c r="L105" s="809"/>
      <c r="M105" s="809"/>
      <c r="N105" s="809"/>
      <c r="O105" s="809"/>
      <c r="P105" s="809"/>
      <c r="Q105" s="809"/>
      <c r="R105" s="809"/>
      <c r="S105" s="809"/>
      <c r="T105" s="809"/>
      <c r="U105" s="809"/>
      <c r="V105" s="809"/>
      <c r="W105" s="809"/>
      <c r="X105" s="809"/>
      <c r="Y105" s="809"/>
      <c r="Z105" s="809"/>
      <c r="AA105" s="809"/>
      <c r="AB105" s="809"/>
      <c r="AC105" s="809"/>
      <c r="AD105" s="809"/>
      <c r="AE105" s="809"/>
      <c r="AF105" s="809"/>
      <c r="AG105" s="809"/>
      <c r="AH105" s="809"/>
      <c r="AI105" s="809"/>
      <c r="AJ105" s="809"/>
    </row>
    <row r="106" spans="1:36" ht="24" customHeight="1" x14ac:dyDescent="0.2">
      <c r="A106" s="809"/>
      <c r="B106" s="809"/>
      <c r="C106" s="809"/>
      <c r="D106" s="809"/>
      <c r="E106" s="809"/>
      <c r="F106" s="809"/>
      <c r="G106" s="809"/>
      <c r="H106" s="809"/>
      <c r="I106" s="809"/>
      <c r="J106" s="809"/>
      <c r="K106" s="809"/>
      <c r="L106" s="809"/>
      <c r="M106" s="809"/>
      <c r="N106" s="809"/>
      <c r="O106" s="809"/>
      <c r="P106" s="809"/>
      <c r="Q106" s="809"/>
      <c r="R106" s="809"/>
      <c r="S106" s="809"/>
      <c r="T106" s="809"/>
      <c r="U106" s="809"/>
      <c r="V106" s="809"/>
      <c r="W106" s="809"/>
      <c r="X106" s="809"/>
      <c r="Y106" s="809"/>
      <c r="Z106" s="809"/>
      <c r="AA106" s="809"/>
      <c r="AB106" s="809"/>
      <c r="AC106" s="809"/>
      <c r="AD106" s="809"/>
      <c r="AE106" s="809"/>
      <c r="AF106" s="809"/>
      <c r="AG106" s="809"/>
      <c r="AH106" s="809"/>
      <c r="AI106" s="809"/>
      <c r="AJ106" s="809"/>
    </row>
    <row r="107" spans="1:36" ht="7.5" customHeight="1" x14ac:dyDescent="0.2">
      <c r="A107" s="347"/>
      <c r="B107" s="350"/>
      <c r="C107" s="350"/>
      <c r="D107" s="350"/>
      <c r="E107" s="350"/>
      <c r="F107" s="350"/>
      <c r="G107" s="350"/>
      <c r="H107" s="350"/>
      <c r="I107" s="350"/>
      <c r="J107" s="350"/>
      <c r="K107" s="350"/>
      <c r="L107" s="350"/>
      <c r="M107" s="350"/>
      <c r="N107" s="350"/>
      <c r="O107" s="350"/>
      <c r="P107" s="350"/>
      <c r="Q107" s="350"/>
      <c r="R107" s="350"/>
      <c r="S107" s="350"/>
      <c r="T107" s="350"/>
      <c r="U107" s="350"/>
      <c r="V107" s="350"/>
      <c r="W107" s="350"/>
      <c r="X107" s="350"/>
      <c r="Y107" s="350"/>
      <c r="Z107" s="350"/>
      <c r="AA107" s="350"/>
      <c r="AB107" s="350"/>
      <c r="AC107" s="350"/>
      <c r="AD107" s="350"/>
      <c r="AE107" s="350"/>
      <c r="AF107" s="350"/>
      <c r="AG107" s="350"/>
      <c r="AH107" s="350"/>
      <c r="AI107" s="350"/>
      <c r="AJ107" s="350"/>
    </row>
    <row r="108" spans="1:36" x14ac:dyDescent="0.2">
      <c r="A108" s="352" t="s">
        <v>427</v>
      </c>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c r="AA108" s="348"/>
      <c r="AB108" s="348"/>
      <c r="AC108" s="348"/>
      <c r="AD108" s="348"/>
      <c r="AE108" s="348"/>
      <c r="AF108" s="348"/>
      <c r="AG108" s="348"/>
      <c r="AH108" s="348"/>
      <c r="AI108" s="348"/>
      <c r="AJ108" s="348"/>
    </row>
    <row r="109" spans="1:36" x14ac:dyDescent="0.2">
      <c r="A109" s="809" t="s">
        <v>24</v>
      </c>
      <c r="B109" s="809"/>
      <c r="C109" s="809"/>
      <c r="D109" s="809"/>
      <c r="E109" s="809"/>
      <c r="F109" s="809"/>
      <c r="G109" s="809"/>
      <c r="H109" s="809"/>
      <c r="I109" s="809"/>
      <c r="J109" s="809"/>
      <c r="K109" s="809"/>
      <c r="L109" s="809"/>
      <c r="M109" s="809"/>
      <c r="N109" s="809"/>
      <c r="O109" s="809"/>
      <c r="P109" s="809"/>
      <c r="Q109" s="809"/>
      <c r="R109" s="809"/>
      <c r="S109" s="809"/>
      <c r="T109" s="809"/>
      <c r="U109" s="809"/>
      <c r="V109" s="809"/>
      <c r="W109" s="809"/>
      <c r="X109" s="809"/>
      <c r="Y109" s="809"/>
      <c r="Z109" s="809"/>
      <c r="AA109" s="809"/>
      <c r="AB109" s="809"/>
      <c r="AC109" s="809"/>
      <c r="AD109" s="809"/>
      <c r="AE109" s="809"/>
      <c r="AF109" s="809"/>
      <c r="AG109" s="809"/>
      <c r="AH109" s="809"/>
      <c r="AI109" s="809"/>
      <c r="AJ109" s="809"/>
    </row>
    <row r="110" spans="1:36" ht="15.75" customHeight="1" x14ac:dyDescent="0.2">
      <c r="A110" s="809"/>
      <c r="B110" s="809"/>
      <c r="C110" s="809"/>
      <c r="D110" s="809"/>
      <c r="E110" s="809"/>
      <c r="F110" s="809"/>
      <c r="G110" s="809"/>
      <c r="H110" s="809"/>
      <c r="I110" s="809"/>
      <c r="J110" s="809"/>
      <c r="K110" s="809"/>
      <c r="L110" s="809"/>
      <c r="M110" s="809"/>
      <c r="N110" s="809"/>
      <c r="O110" s="809"/>
      <c r="P110" s="809"/>
      <c r="Q110" s="809"/>
      <c r="R110" s="809"/>
      <c r="S110" s="809"/>
      <c r="T110" s="809"/>
      <c r="U110" s="809"/>
      <c r="V110" s="809"/>
      <c r="W110" s="809"/>
      <c r="X110" s="809"/>
      <c r="Y110" s="809"/>
      <c r="Z110" s="809"/>
      <c r="AA110" s="809"/>
      <c r="AB110" s="809"/>
      <c r="AC110" s="809"/>
      <c r="AD110" s="809"/>
      <c r="AE110" s="809"/>
      <c r="AF110" s="809"/>
      <c r="AG110" s="809"/>
      <c r="AH110" s="809"/>
      <c r="AI110" s="809"/>
      <c r="AJ110" s="809"/>
    </row>
    <row r="111" spans="1:36" ht="409.6" customHeight="1" x14ac:dyDescent="0.2">
      <c r="A111" s="843" t="s">
        <v>729</v>
      </c>
      <c r="B111" s="835"/>
      <c r="C111" s="835"/>
      <c r="D111" s="835"/>
      <c r="E111" s="835"/>
      <c r="F111" s="835"/>
      <c r="G111" s="835"/>
      <c r="H111" s="835"/>
      <c r="I111" s="835"/>
      <c r="J111" s="835"/>
      <c r="K111" s="835"/>
      <c r="L111" s="835"/>
      <c r="M111" s="835"/>
      <c r="N111" s="835"/>
      <c r="O111" s="835"/>
      <c r="P111" s="835"/>
      <c r="Q111" s="835"/>
      <c r="R111" s="835"/>
      <c r="S111" s="835"/>
      <c r="T111" s="835"/>
      <c r="U111" s="835"/>
      <c r="V111" s="835"/>
      <c r="W111" s="835"/>
      <c r="X111" s="835"/>
      <c r="Y111" s="835"/>
      <c r="Z111" s="835"/>
      <c r="AA111" s="835"/>
      <c r="AB111" s="835"/>
      <c r="AC111" s="835"/>
      <c r="AD111" s="835"/>
      <c r="AE111" s="835"/>
      <c r="AF111" s="835"/>
      <c r="AG111" s="835"/>
      <c r="AH111" s="835"/>
      <c r="AI111" s="835"/>
      <c r="AJ111" s="835"/>
    </row>
    <row r="112" spans="1:36" ht="27.75" customHeight="1" x14ac:dyDescent="0.2">
      <c r="A112" s="831" t="s">
        <v>712</v>
      </c>
      <c r="B112" s="731"/>
      <c r="C112" s="731"/>
      <c r="D112" s="731"/>
      <c r="E112" s="731"/>
      <c r="F112" s="731"/>
      <c r="G112" s="731"/>
      <c r="H112" s="731"/>
      <c r="I112" s="731"/>
      <c r="J112" s="731"/>
      <c r="K112" s="731"/>
      <c r="L112" s="731"/>
      <c r="M112" s="731"/>
      <c r="N112" s="731"/>
      <c r="O112" s="731"/>
      <c r="P112" s="731"/>
      <c r="Q112" s="731"/>
      <c r="R112" s="731"/>
      <c r="S112" s="731"/>
      <c r="T112" s="731"/>
      <c r="U112" s="731"/>
      <c r="V112" s="731"/>
      <c r="W112" s="731"/>
      <c r="X112" s="731"/>
      <c r="Y112" s="731"/>
      <c r="Z112" s="731"/>
      <c r="AA112" s="731"/>
      <c r="AB112" s="731"/>
      <c r="AC112" s="731"/>
      <c r="AD112" s="731"/>
      <c r="AE112" s="731"/>
      <c r="AF112" s="731"/>
      <c r="AG112" s="731"/>
      <c r="AH112" s="731"/>
      <c r="AI112" s="731"/>
      <c r="AJ112" s="731"/>
    </row>
    <row r="113" spans="1:36" ht="16.5" customHeight="1" x14ac:dyDescent="0.2">
      <c r="A113" s="503" t="s">
        <v>706</v>
      </c>
      <c r="B113" s="500"/>
      <c r="C113" s="500"/>
      <c r="D113" s="500"/>
      <c r="E113" s="500"/>
      <c r="F113" s="500"/>
      <c r="G113" s="500"/>
      <c r="H113" s="500"/>
      <c r="I113" s="500"/>
      <c r="J113" s="500"/>
      <c r="K113" s="500"/>
      <c r="L113" s="500"/>
      <c r="M113" s="500"/>
      <c r="N113" s="500"/>
      <c r="O113" s="500"/>
      <c r="P113" s="500"/>
      <c r="Q113" s="500"/>
      <c r="R113" s="500"/>
      <c r="S113" s="500"/>
      <c r="T113" s="500"/>
      <c r="U113" s="500"/>
      <c r="V113" s="500"/>
      <c r="W113" s="500"/>
      <c r="X113" s="500"/>
      <c r="Y113" s="500"/>
      <c r="Z113" s="500"/>
      <c r="AA113" s="500"/>
      <c r="AB113" s="500"/>
      <c r="AC113" s="500"/>
      <c r="AD113" s="500"/>
      <c r="AE113" s="500"/>
      <c r="AF113" s="500"/>
      <c r="AG113" s="500"/>
      <c r="AH113" s="500"/>
      <c r="AI113" s="500"/>
      <c r="AJ113" s="500"/>
    </row>
    <row r="114" spans="1:36" ht="19.5" customHeight="1" x14ac:dyDescent="0.2">
      <c r="A114" s="810" t="s">
        <v>707</v>
      </c>
      <c r="B114" s="810"/>
      <c r="C114" s="810"/>
      <c r="D114" s="811" t="s">
        <v>708</v>
      </c>
      <c r="E114" s="811"/>
      <c r="F114" s="811"/>
      <c r="G114" s="811"/>
      <c r="H114" s="811"/>
      <c r="I114" s="811"/>
      <c r="J114" s="811"/>
      <c r="K114" s="811"/>
      <c r="L114" s="811"/>
      <c r="M114" s="811"/>
      <c r="N114" s="811"/>
      <c r="O114" s="811"/>
      <c r="P114" s="811"/>
      <c r="Q114" s="811"/>
      <c r="R114" s="811"/>
      <c r="S114" s="811"/>
      <c r="T114" s="811"/>
      <c r="U114" s="811"/>
      <c r="V114" s="811"/>
      <c r="W114" s="811"/>
      <c r="X114" s="811"/>
      <c r="Y114" s="811"/>
      <c r="Z114" s="811"/>
      <c r="AA114" s="811"/>
      <c r="AB114" s="811"/>
      <c r="AC114" s="811"/>
      <c r="AD114" s="811"/>
      <c r="AE114" s="811"/>
      <c r="AF114" s="811"/>
      <c r="AG114" s="811"/>
      <c r="AH114" s="811"/>
      <c r="AI114" s="811"/>
      <c r="AJ114" s="811"/>
    </row>
    <row r="115" spans="1:36" ht="17.25" customHeight="1" x14ac:dyDescent="0.2">
      <c r="A115" s="810" t="s">
        <v>709</v>
      </c>
      <c r="B115" s="810"/>
      <c r="C115" s="810"/>
      <c r="D115" s="812" t="s">
        <v>723</v>
      </c>
      <c r="E115" s="812"/>
      <c r="F115" s="812"/>
      <c r="G115" s="812"/>
      <c r="H115" s="812"/>
      <c r="I115" s="812"/>
      <c r="J115" s="812"/>
      <c r="K115" s="812"/>
      <c r="L115" s="812"/>
      <c r="M115" s="812"/>
      <c r="N115" s="812"/>
      <c r="O115" s="812"/>
      <c r="P115" s="812"/>
      <c r="Q115" s="812"/>
      <c r="R115" s="812"/>
      <c r="S115" s="812"/>
      <c r="T115" s="812"/>
      <c r="U115" s="812"/>
      <c r="V115" s="812"/>
      <c r="W115" s="812"/>
      <c r="X115" s="812"/>
      <c r="Y115" s="812"/>
      <c r="Z115" s="812"/>
      <c r="AA115" s="812"/>
      <c r="AB115" s="812"/>
      <c r="AC115" s="812"/>
      <c r="AD115" s="812"/>
      <c r="AE115" s="812"/>
      <c r="AF115" s="812"/>
      <c r="AG115" s="812"/>
      <c r="AH115" s="812"/>
      <c r="AI115" s="812"/>
      <c r="AJ115" s="812"/>
    </row>
    <row r="116" spans="1:36" ht="28.5" customHeight="1" x14ac:dyDescent="0.2">
      <c r="A116" s="810" t="s">
        <v>710</v>
      </c>
      <c r="B116" s="810"/>
      <c r="C116" s="810"/>
      <c r="D116" s="812" t="s">
        <v>724</v>
      </c>
      <c r="E116" s="812"/>
      <c r="F116" s="812"/>
      <c r="G116" s="812"/>
      <c r="H116" s="812"/>
      <c r="I116" s="812"/>
      <c r="J116" s="812"/>
      <c r="K116" s="812"/>
      <c r="L116" s="812"/>
      <c r="M116" s="812"/>
      <c r="N116" s="812"/>
      <c r="O116" s="812"/>
      <c r="P116" s="812"/>
      <c r="Q116" s="812"/>
      <c r="R116" s="812"/>
      <c r="S116" s="812"/>
      <c r="T116" s="812"/>
      <c r="U116" s="812"/>
      <c r="V116" s="812"/>
      <c r="W116" s="812"/>
      <c r="X116" s="812"/>
      <c r="Y116" s="812"/>
      <c r="Z116" s="812"/>
      <c r="AA116" s="812"/>
      <c r="AB116" s="812"/>
      <c r="AC116" s="812"/>
      <c r="AD116" s="812"/>
      <c r="AE116" s="812"/>
      <c r="AF116" s="812"/>
      <c r="AG116" s="812"/>
      <c r="AH116" s="812"/>
      <c r="AI116" s="812"/>
      <c r="AJ116" s="812"/>
    </row>
    <row r="117" spans="1:36" ht="28.5" customHeight="1" x14ac:dyDescent="0.2">
      <c r="A117" s="810" t="s">
        <v>709</v>
      </c>
      <c r="B117" s="810"/>
      <c r="C117" s="810"/>
      <c r="D117" s="812" t="s">
        <v>728</v>
      </c>
      <c r="E117" s="812"/>
      <c r="F117" s="812"/>
      <c r="G117" s="812"/>
      <c r="H117" s="812"/>
      <c r="I117" s="812"/>
      <c r="J117" s="812"/>
      <c r="K117" s="812"/>
      <c r="L117" s="812"/>
      <c r="M117" s="812"/>
      <c r="N117" s="812"/>
      <c r="O117" s="812"/>
      <c r="P117" s="812"/>
      <c r="Q117" s="812"/>
      <c r="R117" s="812"/>
      <c r="S117" s="812"/>
      <c r="T117" s="812"/>
      <c r="U117" s="812"/>
      <c r="V117" s="812"/>
      <c r="W117" s="812"/>
      <c r="X117" s="812"/>
      <c r="Y117" s="812"/>
      <c r="Z117" s="812"/>
      <c r="AA117" s="812"/>
      <c r="AB117" s="812"/>
      <c r="AC117" s="812"/>
      <c r="AD117" s="812"/>
      <c r="AE117" s="812"/>
      <c r="AF117" s="812"/>
      <c r="AG117" s="812"/>
      <c r="AH117" s="812"/>
      <c r="AI117" s="812"/>
      <c r="AJ117" s="812"/>
    </row>
    <row r="118" spans="1:36" ht="21.75" customHeight="1" x14ac:dyDescent="0.2">
      <c r="A118" s="810" t="s">
        <v>711</v>
      </c>
      <c r="B118" s="810"/>
      <c r="C118" s="810"/>
      <c r="D118" s="812" t="s">
        <v>722</v>
      </c>
      <c r="E118" s="812"/>
      <c r="F118" s="812"/>
      <c r="G118" s="812"/>
      <c r="H118" s="812"/>
      <c r="I118" s="812"/>
      <c r="J118" s="812"/>
      <c r="K118" s="812"/>
      <c r="L118" s="812"/>
      <c r="M118" s="812"/>
      <c r="N118" s="812"/>
      <c r="O118" s="812"/>
      <c r="P118" s="812"/>
      <c r="Q118" s="812"/>
      <c r="R118" s="812"/>
      <c r="S118" s="812"/>
      <c r="T118" s="812"/>
      <c r="U118" s="812"/>
      <c r="V118" s="812"/>
      <c r="W118" s="812"/>
      <c r="X118" s="812"/>
      <c r="Y118" s="812"/>
      <c r="Z118" s="812"/>
      <c r="AA118" s="812"/>
      <c r="AB118" s="812"/>
      <c r="AC118" s="812"/>
      <c r="AD118" s="812"/>
      <c r="AE118" s="812"/>
      <c r="AF118" s="812"/>
      <c r="AG118" s="812"/>
      <c r="AH118" s="812"/>
      <c r="AI118" s="812"/>
      <c r="AJ118" s="812"/>
    </row>
    <row r="119" spans="1:36" ht="22.5" customHeight="1" x14ac:dyDescent="0.2">
      <c r="A119" s="810" t="s">
        <v>709</v>
      </c>
      <c r="B119" s="810"/>
      <c r="C119" s="810"/>
      <c r="D119" s="812" t="s">
        <v>726</v>
      </c>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2"/>
      <c r="AA119" s="812"/>
      <c r="AB119" s="812"/>
      <c r="AC119" s="812"/>
      <c r="AD119" s="812"/>
      <c r="AE119" s="812"/>
      <c r="AF119" s="812"/>
      <c r="AG119" s="812"/>
      <c r="AH119" s="812"/>
      <c r="AI119" s="812"/>
      <c r="AJ119" s="812"/>
    </row>
    <row r="120" spans="1:36" ht="28.5" customHeight="1" x14ac:dyDescent="0.2">
      <c r="A120" s="810" t="s">
        <v>709</v>
      </c>
      <c r="B120" s="810"/>
      <c r="C120" s="810"/>
      <c r="D120" s="812" t="s">
        <v>725</v>
      </c>
      <c r="E120" s="812"/>
      <c r="F120" s="812"/>
      <c r="G120" s="812"/>
      <c r="H120" s="812"/>
      <c r="I120" s="812"/>
      <c r="J120" s="812"/>
      <c r="K120" s="812"/>
      <c r="L120" s="812"/>
      <c r="M120" s="812"/>
      <c r="N120" s="812"/>
      <c r="O120" s="812"/>
      <c r="P120" s="812"/>
      <c r="Q120" s="812"/>
      <c r="R120" s="812"/>
      <c r="S120" s="812"/>
      <c r="T120" s="812"/>
      <c r="U120" s="812"/>
      <c r="V120" s="812"/>
      <c r="W120" s="812"/>
      <c r="X120" s="812"/>
      <c r="Y120" s="812"/>
      <c r="Z120" s="812"/>
      <c r="AA120" s="812"/>
      <c r="AB120" s="812"/>
      <c r="AC120" s="812"/>
      <c r="AD120" s="812"/>
      <c r="AE120" s="812"/>
      <c r="AF120" s="812"/>
      <c r="AG120" s="812"/>
      <c r="AH120" s="812"/>
      <c r="AI120" s="812"/>
      <c r="AJ120" s="812"/>
    </row>
    <row r="121" spans="1:36" ht="20.25" customHeight="1" x14ac:dyDescent="0.2">
      <c r="A121" s="810" t="s">
        <v>711</v>
      </c>
      <c r="B121" s="810"/>
      <c r="C121" s="810"/>
      <c r="D121" s="812" t="s">
        <v>727</v>
      </c>
      <c r="E121" s="812"/>
      <c r="F121" s="812"/>
      <c r="G121" s="812"/>
      <c r="H121" s="812"/>
      <c r="I121" s="812"/>
      <c r="J121" s="812"/>
      <c r="K121" s="812"/>
      <c r="L121" s="812"/>
      <c r="M121" s="812"/>
      <c r="N121" s="812"/>
      <c r="O121" s="812"/>
      <c r="P121" s="812"/>
      <c r="Q121" s="812"/>
      <c r="R121" s="812"/>
      <c r="S121" s="812"/>
      <c r="T121" s="812"/>
      <c r="U121" s="812"/>
      <c r="V121" s="812"/>
      <c r="W121" s="812"/>
      <c r="X121" s="812"/>
      <c r="Y121" s="812"/>
      <c r="Z121" s="812"/>
      <c r="AA121" s="812"/>
      <c r="AB121" s="812"/>
      <c r="AC121" s="812"/>
      <c r="AD121" s="812"/>
      <c r="AE121" s="812"/>
      <c r="AF121" s="812"/>
      <c r="AG121" s="812"/>
      <c r="AH121" s="812"/>
      <c r="AI121" s="812"/>
      <c r="AJ121" s="812"/>
    </row>
    <row r="122" spans="1:36" ht="64.5" customHeight="1" x14ac:dyDescent="0.2">
      <c r="A122" s="806" t="s">
        <v>740</v>
      </c>
      <c r="B122" s="807"/>
      <c r="C122" s="807"/>
      <c r="D122" s="807"/>
      <c r="E122" s="807"/>
      <c r="F122" s="807"/>
      <c r="G122" s="807"/>
      <c r="H122" s="807"/>
      <c r="I122" s="807"/>
      <c r="J122" s="807"/>
      <c r="K122" s="807"/>
      <c r="L122" s="807"/>
      <c r="M122" s="807"/>
      <c r="N122" s="807"/>
      <c r="O122" s="807"/>
      <c r="P122" s="807"/>
      <c r="Q122" s="807"/>
      <c r="R122" s="807"/>
      <c r="S122" s="807"/>
      <c r="T122" s="807"/>
      <c r="U122" s="807"/>
      <c r="V122" s="807"/>
      <c r="W122" s="807"/>
      <c r="X122" s="807"/>
      <c r="Y122" s="807"/>
      <c r="Z122" s="807"/>
      <c r="AA122" s="807"/>
      <c r="AB122" s="807"/>
      <c r="AC122" s="807"/>
      <c r="AD122" s="807"/>
      <c r="AE122" s="807"/>
      <c r="AF122" s="807"/>
      <c r="AG122" s="807"/>
      <c r="AH122" s="807"/>
      <c r="AI122" s="807"/>
      <c r="AJ122" s="808"/>
    </row>
    <row r="123" spans="1:36" x14ac:dyDescent="0.2">
      <c r="A123" s="504"/>
      <c r="B123" s="500"/>
      <c r="C123" s="500"/>
      <c r="D123" s="500"/>
      <c r="E123" s="500"/>
      <c r="F123" s="500"/>
      <c r="G123" s="500"/>
      <c r="H123" s="500"/>
      <c r="I123" s="500"/>
      <c r="J123" s="500"/>
      <c r="K123" s="500"/>
      <c r="L123" s="500"/>
      <c r="M123" s="500"/>
      <c r="N123" s="500"/>
      <c r="O123" s="500"/>
      <c r="P123" s="500"/>
      <c r="Q123" s="500"/>
      <c r="R123" s="500"/>
      <c r="S123" s="500"/>
      <c r="T123" s="500"/>
      <c r="U123" s="500"/>
      <c r="V123" s="500"/>
      <c r="W123" s="500"/>
      <c r="X123" s="500"/>
      <c r="Y123" s="500"/>
      <c r="Z123" s="500"/>
      <c r="AA123" s="500"/>
      <c r="AB123" s="500"/>
      <c r="AC123" s="500"/>
      <c r="AD123" s="500"/>
      <c r="AE123" s="500"/>
      <c r="AF123" s="500"/>
      <c r="AG123" s="500"/>
      <c r="AH123" s="500"/>
      <c r="AI123" s="500"/>
      <c r="AJ123" s="500"/>
    </row>
    <row r="124" spans="1:36" ht="12.75" customHeight="1" x14ac:dyDescent="0.2">
      <c r="A124" s="503" t="s">
        <v>428</v>
      </c>
      <c r="B124" s="501"/>
      <c r="C124" s="501"/>
      <c r="D124" s="501"/>
      <c r="E124" s="501"/>
      <c r="F124" s="501"/>
      <c r="G124" s="501"/>
      <c r="H124" s="501"/>
      <c r="I124" s="501"/>
      <c r="J124" s="501"/>
      <c r="K124" s="501"/>
      <c r="L124" s="501"/>
      <c r="M124" s="501"/>
      <c r="N124" s="501"/>
      <c r="O124" s="501"/>
      <c r="P124" s="501"/>
      <c r="Q124" s="501"/>
      <c r="R124" s="501"/>
      <c r="S124" s="501"/>
      <c r="T124" s="501"/>
      <c r="U124" s="501"/>
      <c r="V124" s="501"/>
      <c r="W124" s="501"/>
      <c r="X124" s="501"/>
      <c r="Y124" s="501"/>
      <c r="Z124" s="501"/>
      <c r="AA124" s="501"/>
      <c r="AB124" s="501"/>
      <c r="AC124" s="501"/>
      <c r="AD124" s="501"/>
      <c r="AE124" s="501"/>
      <c r="AF124" s="501"/>
      <c r="AG124" s="501"/>
      <c r="AH124" s="501"/>
      <c r="AI124" s="501"/>
      <c r="AJ124" s="501"/>
    </row>
    <row r="125" spans="1:36" s="51" customFormat="1" ht="12" customHeight="1" x14ac:dyDescent="0.25">
      <c r="A125" s="809" t="s">
        <v>429</v>
      </c>
      <c r="B125" s="809"/>
      <c r="C125" s="809"/>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09"/>
      <c r="AA125" s="809"/>
      <c r="AB125" s="809"/>
      <c r="AC125" s="809"/>
      <c r="AD125" s="809"/>
      <c r="AE125" s="809"/>
      <c r="AF125" s="809"/>
      <c r="AG125" s="809"/>
      <c r="AH125" s="809"/>
      <c r="AI125" s="809"/>
      <c r="AJ125" s="809"/>
    </row>
    <row r="126" spans="1:36" s="51" customFormat="1" ht="25.5" customHeight="1" x14ac:dyDescent="0.25">
      <c r="A126" s="809"/>
      <c r="B126" s="809"/>
      <c r="C126" s="809"/>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09"/>
      <c r="AA126" s="809"/>
      <c r="AB126" s="809"/>
      <c r="AC126" s="809"/>
      <c r="AD126" s="809"/>
      <c r="AE126" s="809"/>
      <c r="AF126" s="809"/>
      <c r="AG126" s="809"/>
      <c r="AH126" s="809"/>
      <c r="AI126" s="809"/>
      <c r="AJ126" s="809"/>
    </row>
    <row r="127" spans="1:36" ht="6.75" customHeight="1" x14ac:dyDescent="0.2">
      <c r="A127" s="502"/>
      <c r="B127" s="502"/>
      <c r="C127" s="502"/>
      <c r="D127" s="502"/>
      <c r="E127" s="502"/>
      <c r="F127" s="502"/>
      <c r="G127" s="502"/>
      <c r="H127" s="502"/>
      <c r="I127" s="502"/>
      <c r="J127" s="502"/>
      <c r="K127" s="502"/>
      <c r="L127" s="502"/>
      <c r="M127" s="502"/>
      <c r="N127" s="502"/>
      <c r="O127" s="502"/>
      <c r="P127" s="502"/>
      <c r="Q127" s="502"/>
      <c r="R127" s="502"/>
      <c r="S127" s="502"/>
      <c r="T127" s="502"/>
      <c r="U127" s="502"/>
      <c r="V127" s="502"/>
      <c r="W127" s="502"/>
      <c r="X127" s="502"/>
      <c r="Y127" s="502"/>
      <c r="Z127" s="502"/>
      <c r="AA127" s="502"/>
      <c r="AB127" s="502"/>
      <c r="AC127" s="502"/>
      <c r="AD127" s="502"/>
      <c r="AE127" s="502"/>
      <c r="AF127" s="502"/>
      <c r="AG127" s="502"/>
      <c r="AH127" s="502"/>
      <c r="AI127" s="502"/>
      <c r="AJ127" s="502"/>
    </row>
    <row r="128" spans="1:36" x14ac:dyDescent="0.2">
      <c r="A128" s="819" t="s">
        <v>372</v>
      </c>
      <c r="B128" s="811"/>
      <c r="C128" s="811"/>
      <c r="D128" s="811"/>
      <c r="E128" s="811"/>
      <c r="F128" s="811"/>
      <c r="G128" s="811"/>
      <c r="H128" s="811"/>
      <c r="I128" s="811"/>
      <c r="J128" s="811"/>
      <c r="K128" s="811"/>
      <c r="L128" s="811"/>
      <c r="M128" s="811"/>
      <c r="N128" s="811"/>
      <c r="O128" s="811"/>
      <c r="P128" s="811"/>
      <c r="Q128" s="811"/>
      <c r="R128" s="811"/>
      <c r="S128" s="811"/>
      <c r="T128" s="811"/>
      <c r="U128" s="811"/>
      <c r="V128" s="811"/>
      <c r="W128" s="811"/>
      <c r="X128" s="811"/>
      <c r="Y128" s="811"/>
      <c r="Z128" s="811"/>
      <c r="AA128" s="811"/>
      <c r="AB128" s="811"/>
      <c r="AC128" s="811"/>
      <c r="AD128" s="811"/>
      <c r="AE128" s="811"/>
      <c r="AF128" s="811"/>
      <c r="AG128" s="811"/>
      <c r="AH128" s="811"/>
      <c r="AI128" s="811"/>
      <c r="AJ128" s="811"/>
    </row>
    <row r="129" spans="1:40" x14ac:dyDescent="0.2">
      <c r="A129" s="198" t="s">
        <v>292</v>
      </c>
      <c r="B129" s="811" t="str">
        <f>+Datos!$B$56</f>
        <v>NOMBRE</v>
      </c>
      <c r="C129" s="811"/>
      <c r="D129" s="811"/>
      <c r="E129" s="811"/>
      <c r="F129" s="811"/>
      <c r="G129" s="811"/>
      <c r="H129" s="811"/>
      <c r="I129" s="811"/>
      <c r="J129" s="811"/>
      <c r="K129" s="811"/>
      <c r="L129" s="811"/>
      <c r="M129" s="811"/>
      <c r="N129" s="811"/>
      <c r="O129" s="811"/>
      <c r="P129" s="811"/>
      <c r="Q129" s="811"/>
      <c r="R129" s="811"/>
      <c r="S129" s="811"/>
      <c r="T129" s="811"/>
      <c r="U129" s="811" t="str">
        <f>+Datos!$C$56</f>
        <v>VALOR</v>
      </c>
      <c r="V129" s="811"/>
      <c r="W129" s="811"/>
      <c r="X129" s="811"/>
      <c r="Y129" s="811"/>
      <c r="Z129" s="811"/>
      <c r="AA129" s="811" t="s">
        <v>430</v>
      </c>
      <c r="AB129" s="811"/>
      <c r="AC129" s="811"/>
      <c r="AD129" s="811"/>
      <c r="AE129" s="811"/>
      <c r="AF129" s="811"/>
      <c r="AG129" s="811"/>
      <c r="AH129" s="811"/>
      <c r="AI129" s="811"/>
      <c r="AJ129" s="811"/>
    </row>
    <row r="130" spans="1:40" x14ac:dyDescent="0.2">
      <c r="A130" s="197" t="s">
        <v>374</v>
      </c>
      <c r="B130" s="820" t="str">
        <f>+Datos!$B$57</f>
        <v>VIVERO ZERENGETI</v>
      </c>
      <c r="C130" s="820"/>
      <c r="D130" s="820"/>
      <c r="E130" s="820"/>
      <c r="F130" s="820"/>
      <c r="G130" s="820"/>
      <c r="H130" s="820"/>
      <c r="I130" s="820"/>
      <c r="J130" s="820"/>
      <c r="K130" s="820"/>
      <c r="L130" s="820"/>
      <c r="M130" s="820"/>
      <c r="N130" s="820"/>
      <c r="O130" s="820"/>
      <c r="P130" s="820"/>
      <c r="Q130" s="820"/>
      <c r="R130" s="820"/>
      <c r="S130" s="820"/>
      <c r="T130" s="820"/>
      <c r="U130" s="814">
        <f>+Datos!$C$57</f>
        <v>413000</v>
      </c>
      <c r="V130" s="814"/>
      <c r="W130" s="814"/>
      <c r="X130" s="814"/>
      <c r="Y130" s="814"/>
      <c r="Z130" s="814"/>
      <c r="AA130" s="821" t="s">
        <v>739</v>
      </c>
      <c r="AB130" s="822"/>
      <c r="AC130" s="822"/>
      <c r="AD130" s="822"/>
      <c r="AE130" s="822"/>
      <c r="AF130" s="822"/>
      <c r="AG130" s="822"/>
      <c r="AH130" s="822"/>
      <c r="AI130" s="822"/>
      <c r="AJ130" s="823"/>
      <c r="AK130" s="5" t="s">
        <v>432</v>
      </c>
      <c r="AL130" s="5"/>
      <c r="AM130" s="5"/>
      <c r="AN130" s="5"/>
    </row>
    <row r="131" spans="1:40" x14ac:dyDescent="0.2">
      <c r="A131" s="197" t="s">
        <v>375</v>
      </c>
      <c r="B131" s="820" t="str">
        <f>+Datos!$B$58</f>
        <v>VIVERO FLORECER</v>
      </c>
      <c r="C131" s="820"/>
      <c r="D131" s="820"/>
      <c r="E131" s="820"/>
      <c r="F131" s="820"/>
      <c r="G131" s="820"/>
      <c r="H131" s="820"/>
      <c r="I131" s="820"/>
      <c r="J131" s="820"/>
      <c r="K131" s="820"/>
      <c r="L131" s="820"/>
      <c r="M131" s="820"/>
      <c r="N131" s="820"/>
      <c r="O131" s="820"/>
      <c r="P131" s="820"/>
      <c r="Q131" s="820"/>
      <c r="R131" s="820"/>
      <c r="S131" s="820"/>
      <c r="T131" s="820"/>
      <c r="U131" s="814">
        <f>+Datos!$C$58</f>
        <v>604450</v>
      </c>
      <c r="V131" s="814"/>
      <c r="W131" s="814"/>
      <c r="X131" s="814"/>
      <c r="Y131" s="814"/>
      <c r="Z131" s="814"/>
      <c r="AA131" s="824"/>
      <c r="AB131" s="825"/>
      <c r="AC131" s="825"/>
      <c r="AD131" s="825"/>
      <c r="AE131" s="825"/>
      <c r="AF131" s="825"/>
      <c r="AG131" s="825"/>
      <c r="AH131" s="825"/>
      <c r="AI131" s="825"/>
      <c r="AJ131" s="826"/>
    </row>
    <row r="132" spans="1:40" x14ac:dyDescent="0.2">
      <c r="A132" s="197" t="s">
        <v>376</v>
      </c>
      <c r="B132" s="820" t="str">
        <f>+Datos!$B$59</f>
        <v>VIVERO LA PALMA SAS</v>
      </c>
      <c r="C132" s="820"/>
      <c r="D132" s="820"/>
      <c r="E132" s="820"/>
      <c r="F132" s="820"/>
      <c r="G132" s="820"/>
      <c r="H132" s="820"/>
      <c r="I132" s="820"/>
      <c r="J132" s="820"/>
      <c r="K132" s="820"/>
      <c r="L132" s="820"/>
      <c r="M132" s="820"/>
      <c r="N132" s="820"/>
      <c r="O132" s="820"/>
      <c r="P132" s="820"/>
      <c r="Q132" s="820"/>
      <c r="R132" s="820"/>
      <c r="S132" s="820"/>
      <c r="T132" s="820"/>
      <c r="U132" s="814">
        <f>+Datos!$C$59</f>
        <v>468500</v>
      </c>
      <c r="V132" s="814"/>
      <c r="W132" s="814"/>
      <c r="X132" s="814"/>
      <c r="Y132" s="814"/>
      <c r="Z132" s="814"/>
      <c r="AA132" s="824"/>
      <c r="AB132" s="825"/>
      <c r="AC132" s="825"/>
      <c r="AD132" s="825"/>
      <c r="AE132" s="825"/>
      <c r="AF132" s="825"/>
      <c r="AG132" s="825"/>
      <c r="AH132" s="825"/>
      <c r="AI132" s="825"/>
      <c r="AJ132" s="826"/>
    </row>
    <row r="133" spans="1:40" x14ac:dyDescent="0.2">
      <c r="A133" s="813" t="str">
        <f>+Datos!A60</f>
        <v>PROMEDIO ESTUDIO DE MERCADO</v>
      </c>
      <c r="B133" s="813"/>
      <c r="C133" s="813"/>
      <c r="D133" s="813"/>
      <c r="E133" s="813"/>
      <c r="F133" s="813"/>
      <c r="G133" s="813"/>
      <c r="H133" s="813"/>
      <c r="I133" s="813"/>
      <c r="J133" s="813"/>
      <c r="K133" s="813"/>
      <c r="L133" s="813"/>
      <c r="M133" s="813"/>
      <c r="N133" s="813"/>
      <c r="O133" s="813"/>
      <c r="P133" s="813"/>
      <c r="Q133" s="813"/>
      <c r="R133" s="813"/>
      <c r="S133" s="813"/>
      <c r="T133" s="813"/>
      <c r="U133" s="814">
        <f>+Datos!$C$60</f>
        <v>650000</v>
      </c>
      <c r="V133" s="814"/>
      <c r="W133" s="814"/>
      <c r="X133" s="814"/>
      <c r="Y133" s="814"/>
      <c r="Z133" s="814"/>
      <c r="AA133" s="827"/>
      <c r="AB133" s="828"/>
      <c r="AC133" s="828"/>
      <c r="AD133" s="828"/>
      <c r="AE133" s="828"/>
      <c r="AF133" s="828"/>
      <c r="AG133" s="828"/>
      <c r="AH133" s="828"/>
      <c r="AI133" s="828"/>
      <c r="AJ133" s="829"/>
    </row>
    <row r="134" spans="1:40" ht="7.5" customHeight="1" x14ac:dyDescent="0.2">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t="s">
        <v>433</v>
      </c>
      <c r="AB134" s="51"/>
      <c r="AC134" s="51"/>
      <c r="AD134" s="51"/>
      <c r="AE134" s="51"/>
      <c r="AF134" s="51"/>
      <c r="AG134" s="51"/>
      <c r="AH134" s="51"/>
      <c r="AI134" s="51"/>
      <c r="AJ134" s="51"/>
    </row>
    <row r="135" spans="1:40" ht="14.25" customHeight="1" x14ac:dyDescent="0.2">
      <c r="A135" s="589" t="str">
        <f>CONCATENATE("Teniendo en cuenta las cotizaciones presentadas con anterioridad por proveedores reconocidos en el medio, ","se determinó el valor total en el mercado de los servicios  solicitados y ","se hace un  estimativo que permite establecer la disponibilidad presupuestal actual en $650.000 IVA incluido por las necesidades requeridas en el establecimiento educativo. ")</f>
        <v xml:space="preserve">Teniendo en cuenta las cotizaciones presentadas con anterioridad por proveedores reconocidos en el medio, se determinó el valor total en el mercado de los servicios  solicitados y se hace un  estimativo que permite establecer la disponibilidad presupuestal actual en $650.000 IVA incluido por las necesidades requeridas en el establecimiento educativo. </v>
      </c>
      <c r="B135" s="589"/>
      <c r="C135" s="589"/>
      <c r="D135" s="589"/>
      <c r="E135" s="589"/>
      <c r="F135" s="589"/>
      <c r="G135" s="589"/>
      <c r="H135" s="589"/>
      <c r="I135" s="589"/>
      <c r="J135" s="589"/>
      <c r="K135" s="589"/>
      <c r="L135" s="589"/>
      <c r="M135" s="589"/>
      <c r="N135" s="589"/>
      <c r="O135" s="589"/>
      <c r="P135" s="589"/>
      <c r="Q135" s="589"/>
      <c r="R135" s="589"/>
      <c r="S135" s="589"/>
      <c r="T135" s="589"/>
      <c r="U135" s="589"/>
      <c r="V135" s="589"/>
      <c r="W135" s="589"/>
      <c r="X135" s="589"/>
      <c r="Y135" s="589"/>
      <c r="Z135" s="589"/>
      <c r="AA135" s="589"/>
      <c r="AB135" s="589"/>
      <c r="AC135" s="589"/>
      <c r="AD135" s="589"/>
      <c r="AE135" s="589"/>
      <c r="AF135" s="589"/>
      <c r="AG135" s="589"/>
      <c r="AH135" s="589"/>
      <c r="AI135" s="589"/>
      <c r="AJ135" s="589"/>
    </row>
    <row r="136" spans="1:40" ht="14.25" customHeight="1" x14ac:dyDescent="0.2">
      <c r="A136" s="589"/>
      <c r="B136" s="589"/>
      <c r="C136" s="589"/>
      <c r="D136" s="589"/>
      <c r="E136" s="589"/>
      <c r="F136" s="589"/>
      <c r="G136" s="589"/>
      <c r="H136" s="589"/>
      <c r="I136" s="589"/>
      <c r="J136" s="589"/>
      <c r="K136" s="589"/>
      <c r="L136" s="589"/>
      <c r="M136" s="589"/>
      <c r="N136" s="589"/>
      <c r="O136" s="589"/>
      <c r="P136" s="589"/>
      <c r="Q136" s="589"/>
      <c r="R136" s="589"/>
      <c r="S136" s="589"/>
      <c r="T136" s="589"/>
      <c r="U136" s="589"/>
      <c r="V136" s="589"/>
      <c r="W136" s="589"/>
      <c r="X136" s="589"/>
      <c r="Y136" s="589"/>
      <c r="Z136" s="589"/>
      <c r="AA136" s="589"/>
      <c r="AB136" s="589"/>
      <c r="AC136" s="589"/>
      <c r="AD136" s="589"/>
      <c r="AE136" s="589"/>
      <c r="AF136" s="589"/>
      <c r="AG136" s="589"/>
      <c r="AH136" s="589"/>
      <c r="AI136" s="589"/>
      <c r="AJ136" s="589"/>
    </row>
    <row r="137" spans="1:40" ht="9.75" customHeight="1" x14ac:dyDescent="0.2">
      <c r="A137" s="589"/>
      <c r="B137" s="589"/>
      <c r="C137" s="589"/>
      <c r="D137" s="589"/>
      <c r="E137" s="589"/>
      <c r="F137" s="589"/>
      <c r="G137" s="589"/>
      <c r="H137" s="589"/>
      <c r="I137" s="589"/>
      <c r="J137" s="589"/>
      <c r="K137" s="589"/>
      <c r="L137" s="589"/>
      <c r="M137" s="589"/>
      <c r="N137" s="589"/>
      <c r="O137" s="589"/>
      <c r="P137" s="589"/>
      <c r="Q137" s="589"/>
      <c r="R137" s="589"/>
      <c r="S137" s="589"/>
      <c r="T137" s="589"/>
      <c r="U137" s="589"/>
      <c r="V137" s="589"/>
      <c r="W137" s="589"/>
      <c r="X137" s="589"/>
      <c r="Y137" s="589"/>
      <c r="Z137" s="589"/>
      <c r="AA137" s="589"/>
      <c r="AB137" s="589"/>
      <c r="AC137" s="589"/>
      <c r="AD137" s="589"/>
      <c r="AE137" s="589"/>
      <c r="AF137" s="589"/>
      <c r="AG137" s="589"/>
      <c r="AH137" s="589"/>
      <c r="AI137" s="589"/>
      <c r="AJ137" s="589"/>
    </row>
    <row r="138" spans="1:40" ht="0.75" customHeight="1" x14ac:dyDescent="0.2">
      <c r="A138" s="809"/>
      <c r="B138" s="809"/>
      <c r="C138" s="809"/>
      <c r="D138" s="809"/>
      <c r="E138" s="809"/>
      <c r="F138" s="809"/>
      <c r="G138" s="809"/>
      <c r="H138" s="809"/>
      <c r="I138" s="809"/>
      <c r="J138" s="809"/>
      <c r="K138" s="809"/>
      <c r="L138" s="809"/>
      <c r="M138" s="809"/>
      <c r="N138" s="809"/>
      <c r="O138" s="809"/>
      <c r="P138" s="809"/>
      <c r="Q138" s="809"/>
      <c r="R138" s="809"/>
      <c r="S138" s="809"/>
      <c r="T138" s="809"/>
      <c r="U138" s="809"/>
      <c r="V138" s="809"/>
      <c r="W138" s="809"/>
      <c r="X138" s="809"/>
      <c r="Y138" s="809"/>
      <c r="Z138" s="809"/>
      <c r="AA138" s="809"/>
      <c r="AB138" s="809"/>
      <c r="AC138" s="809"/>
      <c r="AD138" s="809"/>
      <c r="AE138" s="809"/>
      <c r="AF138" s="809"/>
      <c r="AG138" s="809"/>
      <c r="AH138" s="809"/>
      <c r="AI138" s="809"/>
      <c r="AJ138" s="809"/>
    </row>
    <row r="139" spans="1:40" hidden="1" x14ac:dyDescent="0.2">
      <c r="A139" s="809"/>
      <c r="B139" s="809"/>
      <c r="C139" s="809"/>
      <c r="D139" s="809"/>
      <c r="E139" s="809"/>
      <c r="F139" s="809"/>
      <c r="G139" s="809"/>
      <c r="H139" s="809"/>
      <c r="I139" s="809"/>
      <c r="J139" s="809"/>
      <c r="K139" s="809"/>
      <c r="L139" s="809"/>
      <c r="M139" s="809"/>
      <c r="N139" s="809"/>
      <c r="O139" s="809"/>
      <c r="P139" s="809"/>
      <c r="Q139" s="809"/>
      <c r="R139" s="809"/>
      <c r="S139" s="809"/>
      <c r="T139" s="809"/>
      <c r="U139" s="809"/>
      <c r="V139" s="809"/>
      <c r="W139" s="809"/>
      <c r="X139" s="809"/>
      <c r="Y139" s="809"/>
      <c r="Z139" s="809"/>
      <c r="AA139" s="809"/>
      <c r="AB139" s="809"/>
      <c r="AC139" s="809"/>
      <c r="AD139" s="809"/>
      <c r="AE139" s="809"/>
      <c r="AF139" s="809"/>
      <c r="AG139" s="809"/>
      <c r="AH139" s="809"/>
      <c r="AI139" s="809"/>
      <c r="AJ139" s="809"/>
    </row>
    <row r="140" spans="1:40" ht="5.25" customHeight="1" x14ac:dyDescent="0.2">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row>
    <row r="141" spans="1:40" x14ac:dyDescent="0.2">
      <c r="A141" s="352" t="s">
        <v>434</v>
      </c>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row>
    <row r="142" spans="1:40" x14ac:dyDescent="0.2">
      <c r="A142" s="352" t="s">
        <v>435</v>
      </c>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row>
    <row r="143" spans="1:40" ht="37.5" customHeight="1" x14ac:dyDescent="0.2">
      <c r="A143" s="809" t="s">
        <v>436</v>
      </c>
      <c r="B143" s="809"/>
      <c r="C143" s="809"/>
      <c r="D143" s="809"/>
      <c r="E143" s="809"/>
      <c r="F143" s="809"/>
      <c r="G143" s="809"/>
      <c r="H143" s="809"/>
      <c r="I143" s="809"/>
      <c r="J143" s="809"/>
      <c r="K143" s="809"/>
      <c r="L143" s="809"/>
      <c r="M143" s="809"/>
      <c r="N143" s="809"/>
      <c r="O143" s="809"/>
      <c r="P143" s="809"/>
      <c r="Q143" s="809"/>
      <c r="R143" s="809"/>
      <c r="S143" s="809"/>
      <c r="T143" s="809"/>
      <c r="U143" s="809"/>
      <c r="V143" s="809"/>
      <c r="W143" s="809"/>
      <c r="X143" s="809"/>
      <c r="Y143" s="809"/>
      <c r="Z143" s="809"/>
      <c r="AA143" s="809"/>
      <c r="AB143" s="809"/>
      <c r="AC143" s="809"/>
      <c r="AD143" s="809"/>
      <c r="AE143" s="809"/>
      <c r="AF143" s="809"/>
      <c r="AG143" s="809"/>
      <c r="AH143" s="809"/>
      <c r="AI143" s="809"/>
      <c r="AJ143" s="809"/>
    </row>
    <row r="144" spans="1:40" ht="27" customHeight="1" x14ac:dyDescent="0.2">
      <c r="A144" s="809" t="s">
        <v>621</v>
      </c>
      <c r="B144" s="809"/>
      <c r="C144" s="809"/>
      <c r="D144" s="809"/>
      <c r="E144" s="809"/>
      <c r="F144" s="809"/>
      <c r="G144" s="809"/>
      <c r="H144" s="809"/>
      <c r="I144" s="809"/>
      <c r="J144" s="809"/>
      <c r="K144" s="809"/>
      <c r="L144" s="809"/>
      <c r="M144" s="809"/>
      <c r="N144" s="809"/>
      <c r="O144" s="809"/>
      <c r="P144" s="809"/>
      <c r="Q144" s="809"/>
      <c r="R144" s="809"/>
      <c r="S144" s="809"/>
      <c r="T144" s="809"/>
      <c r="U144" s="809"/>
      <c r="V144" s="809"/>
      <c r="W144" s="809"/>
      <c r="X144" s="809"/>
      <c r="Y144" s="809"/>
      <c r="Z144" s="809"/>
      <c r="AA144" s="809"/>
      <c r="AB144" s="809"/>
      <c r="AC144" s="809"/>
      <c r="AD144" s="809"/>
      <c r="AE144" s="809"/>
      <c r="AF144" s="809"/>
      <c r="AG144" s="809"/>
      <c r="AH144" s="809"/>
      <c r="AI144" s="809"/>
      <c r="AJ144" s="809"/>
    </row>
    <row r="145" spans="1:36" ht="17.25" customHeight="1" x14ac:dyDescent="0.2">
      <c r="A145" s="809" t="s">
        <v>622</v>
      </c>
      <c r="B145" s="809"/>
      <c r="C145" s="809"/>
      <c r="D145" s="809"/>
      <c r="E145" s="809"/>
      <c r="F145" s="809"/>
      <c r="G145" s="809"/>
      <c r="H145" s="809"/>
      <c r="I145" s="809"/>
      <c r="J145" s="809"/>
      <c r="K145" s="809"/>
      <c r="L145" s="809"/>
      <c r="M145" s="809"/>
      <c r="N145" s="809"/>
      <c r="O145" s="809"/>
      <c r="P145" s="809"/>
      <c r="Q145" s="809"/>
      <c r="R145" s="809"/>
      <c r="S145" s="809"/>
      <c r="T145" s="809"/>
      <c r="U145" s="809"/>
      <c r="V145" s="809"/>
      <c r="W145" s="809"/>
      <c r="X145" s="809"/>
      <c r="Y145" s="809"/>
      <c r="Z145" s="809"/>
      <c r="AA145" s="809"/>
      <c r="AB145" s="809"/>
      <c r="AC145" s="809"/>
      <c r="AD145" s="809"/>
      <c r="AE145" s="809"/>
      <c r="AF145" s="809"/>
      <c r="AG145" s="809"/>
      <c r="AH145" s="809"/>
      <c r="AI145" s="809"/>
      <c r="AJ145" s="809"/>
    </row>
    <row r="146" spans="1:36" ht="38.25" customHeight="1" x14ac:dyDescent="0.2">
      <c r="A146" s="830" t="s">
        <v>604</v>
      </c>
      <c r="B146" s="830"/>
      <c r="C146" s="830"/>
      <c r="D146" s="830"/>
      <c r="E146" s="830"/>
      <c r="F146" s="830"/>
      <c r="G146" s="830"/>
      <c r="H146" s="830"/>
      <c r="I146" s="830"/>
      <c r="J146" s="830"/>
      <c r="K146" s="830"/>
      <c r="L146" s="830"/>
      <c r="M146" s="830"/>
      <c r="N146" s="830"/>
      <c r="O146" s="830"/>
      <c r="P146" s="830"/>
      <c r="Q146" s="830"/>
      <c r="R146" s="830"/>
      <c r="S146" s="830"/>
      <c r="T146" s="830"/>
      <c r="U146" s="830"/>
      <c r="V146" s="830"/>
      <c r="W146" s="830"/>
      <c r="X146" s="830"/>
      <c r="Y146" s="830"/>
      <c r="Z146" s="830"/>
      <c r="AA146" s="830"/>
      <c r="AB146" s="830"/>
      <c r="AC146" s="830"/>
      <c r="AD146" s="830"/>
      <c r="AE146" s="830"/>
      <c r="AF146" s="830"/>
      <c r="AG146" s="830"/>
      <c r="AH146" s="830"/>
      <c r="AI146" s="830"/>
      <c r="AJ146" s="830"/>
    </row>
    <row r="147" spans="1:36" ht="14.25" customHeight="1" x14ac:dyDescent="0.2">
      <c r="A147" s="831" t="s">
        <v>437</v>
      </c>
      <c r="B147" s="831"/>
      <c r="C147" s="831"/>
      <c r="D147" s="831"/>
      <c r="E147" s="831"/>
      <c r="F147" s="831"/>
      <c r="G147" s="831"/>
      <c r="H147" s="831"/>
      <c r="I147" s="831"/>
      <c r="J147" s="831"/>
      <c r="K147" s="831"/>
      <c r="L147" s="831"/>
      <c r="M147" s="831"/>
      <c r="N147" s="831"/>
      <c r="O147" s="831"/>
      <c r="P147" s="831"/>
      <c r="Q147" s="831"/>
      <c r="R147" s="831"/>
      <c r="S147" s="831"/>
      <c r="T147" s="831"/>
      <c r="U147" s="831"/>
      <c r="V147" s="831"/>
      <c r="W147" s="831"/>
      <c r="X147" s="831"/>
      <c r="Y147" s="831"/>
      <c r="Z147" s="831"/>
      <c r="AA147" s="831"/>
      <c r="AB147" s="831"/>
      <c r="AC147" s="831"/>
      <c r="AD147" s="831"/>
      <c r="AE147" s="831"/>
      <c r="AF147" s="831"/>
      <c r="AG147" s="831"/>
      <c r="AH147" s="831"/>
      <c r="AI147" s="831"/>
      <c r="AJ147" s="831"/>
    </row>
    <row r="148" spans="1:36" ht="14.25" customHeight="1" x14ac:dyDescent="0.2">
      <c r="A148" s="831" t="s">
        <v>438</v>
      </c>
      <c r="B148" s="831"/>
      <c r="C148" s="831"/>
      <c r="D148" s="831"/>
      <c r="E148" s="831"/>
      <c r="F148" s="831"/>
      <c r="G148" s="831"/>
      <c r="H148" s="831"/>
      <c r="I148" s="831"/>
      <c r="J148" s="831"/>
      <c r="K148" s="831"/>
      <c r="L148" s="831"/>
      <c r="M148" s="831"/>
      <c r="N148" s="831"/>
      <c r="O148" s="831"/>
      <c r="P148" s="831"/>
      <c r="Q148" s="831"/>
      <c r="R148" s="831"/>
      <c r="S148" s="831"/>
      <c r="T148" s="831"/>
      <c r="U148" s="831"/>
      <c r="V148" s="831"/>
      <c r="W148" s="831"/>
      <c r="X148" s="831"/>
      <c r="Y148" s="831"/>
      <c r="Z148" s="831"/>
      <c r="AA148" s="831"/>
      <c r="AB148" s="831"/>
      <c r="AC148" s="831"/>
      <c r="AD148" s="831"/>
      <c r="AE148" s="831"/>
      <c r="AF148" s="831"/>
      <c r="AG148" s="831"/>
      <c r="AH148" s="831"/>
      <c r="AI148" s="831"/>
      <c r="AJ148" s="831"/>
    </row>
    <row r="149" spans="1:36" ht="27" customHeight="1" x14ac:dyDescent="0.2">
      <c r="A149" s="831" t="s">
        <v>623</v>
      </c>
      <c r="B149" s="831"/>
      <c r="C149" s="831"/>
      <c r="D149" s="831"/>
      <c r="E149" s="831"/>
      <c r="F149" s="831"/>
      <c r="G149" s="831"/>
      <c r="H149" s="831"/>
      <c r="I149" s="831"/>
      <c r="J149" s="831"/>
      <c r="K149" s="831"/>
      <c r="L149" s="831"/>
      <c r="M149" s="831"/>
      <c r="N149" s="831"/>
      <c r="O149" s="831"/>
      <c r="P149" s="831"/>
      <c r="Q149" s="831"/>
      <c r="R149" s="831"/>
      <c r="S149" s="831"/>
      <c r="T149" s="831"/>
      <c r="U149" s="831"/>
      <c r="V149" s="831"/>
      <c r="W149" s="831"/>
      <c r="X149" s="831"/>
      <c r="Y149" s="831"/>
      <c r="Z149" s="831"/>
      <c r="AA149" s="831"/>
      <c r="AB149" s="831"/>
      <c r="AC149" s="831"/>
      <c r="AD149" s="831"/>
      <c r="AE149" s="831"/>
      <c r="AF149" s="831"/>
      <c r="AG149" s="831"/>
      <c r="AH149" s="831"/>
      <c r="AI149" s="831"/>
      <c r="AJ149" s="831"/>
    </row>
    <row r="150" spans="1:36" hidden="1" x14ac:dyDescent="0.2">
      <c r="A150" s="831" t="s">
        <v>439</v>
      </c>
      <c r="B150" s="831"/>
      <c r="C150" s="831"/>
      <c r="D150" s="831"/>
      <c r="E150" s="831"/>
      <c r="F150" s="831"/>
      <c r="G150" s="831"/>
      <c r="H150" s="831"/>
      <c r="I150" s="831"/>
      <c r="J150" s="831"/>
      <c r="K150" s="831"/>
      <c r="L150" s="831"/>
      <c r="M150" s="831"/>
      <c r="N150" s="831"/>
      <c r="O150" s="831"/>
      <c r="P150" s="831"/>
      <c r="Q150" s="831"/>
      <c r="R150" s="831"/>
      <c r="S150" s="831"/>
      <c r="T150" s="831"/>
      <c r="U150" s="831"/>
      <c r="V150" s="831"/>
      <c r="W150" s="831"/>
      <c r="X150" s="831"/>
      <c r="Y150" s="831"/>
      <c r="Z150" s="831"/>
      <c r="AA150" s="831"/>
      <c r="AB150" s="831"/>
      <c r="AC150" s="831"/>
      <c r="AD150" s="831"/>
      <c r="AE150" s="831"/>
      <c r="AF150" s="831"/>
      <c r="AG150" s="831"/>
      <c r="AH150" s="831"/>
      <c r="AI150" s="831"/>
      <c r="AJ150" s="831"/>
    </row>
    <row r="151" spans="1:36" x14ac:dyDescent="0.2">
      <c r="A151" s="838" t="s">
        <v>614</v>
      </c>
      <c r="B151" s="838"/>
      <c r="C151" s="838"/>
      <c r="D151" s="838"/>
      <c r="E151" s="838"/>
      <c r="F151" s="838"/>
      <c r="G151" s="838"/>
      <c r="H151" s="838"/>
      <c r="I151" s="838"/>
      <c r="J151" s="838"/>
      <c r="K151" s="838"/>
      <c r="L151" s="838"/>
      <c r="M151" s="838"/>
      <c r="N151" s="838"/>
      <c r="O151" s="838"/>
      <c r="P151" s="838"/>
      <c r="Q151" s="838"/>
      <c r="R151" s="838"/>
      <c r="S151" s="838"/>
      <c r="T151" s="838"/>
      <c r="U151" s="838"/>
      <c r="V151" s="838"/>
      <c r="W151" s="838"/>
      <c r="X151" s="838"/>
      <c r="Y151" s="838"/>
      <c r="Z151" s="838"/>
      <c r="AA151" s="838"/>
      <c r="AB151" s="838"/>
      <c r="AC151" s="838"/>
      <c r="AD151" s="838"/>
      <c r="AE151" s="838"/>
      <c r="AF151" s="838"/>
      <c r="AG151" s="838"/>
      <c r="AH151" s="838"/>
      <c r="AI151" s="838"/>
      <c r="AJ151" s="838"/>
    </row>
    <row r="152" spans="1:36" ht="25.5" hidden="1" customHeight="1" x14ac:dyDescent="0.2">
      <c r="A152" s="831"/>
      <c r="B152" s="831"/>
      <c r="C152" s="831"/>
      <c r="D152" s="831"/>
      <c r="E152" s="831"/>
      <c r="F152" s="831"/>
      <c r="G152" s="831"/>
      <c r="H152" s="831"/>
      <c r="I152" s="831"/>
      <c r="J152" s="831"/>
      <c r="K152" s="831"/>
      <c r="L152" s="831"/>
      <c r="M152" s="831"/>
      <c r="N152" s="831"/>
      <c r="O152" s="831"/>
      <c r="P152" s="831"/>
      <c r="Q152" s="831"/>
      <c r="R152" s="831"/>
      <c r="S152" s="831"/>
      <c r="T152" s="831"/>
      <c r="U152" s="831"/>
      <c r="V152" s="831"/>
      <c r="W152" s="831"/>
      <c r="X152" s="831"/>
      <c r="Y152" s="831"/>
      <c r="Z152" s="831"/>
      <c r="AA152" s="831"/>
      <c r="AB152" s="831"/>
      <c r="AC152" s="831"/>
      <c r="AD152" s="831"/>
      <c r="AE152" s="831"/>
      <c r="AF152" s="831"/>
      <c r="AG152" s="831"/>
      <c r="AH152" s="831"/>
      <c r="AI152" s="831"/>
      <c r="AJ152" s="831"/>
    </row>
    <row r="153" spans="1:36" ht="17.25" hidden="1" customHeight="1" x14ac:dyDescent="0.2">
      <c r="A153" s="831"/>
      <c r="B153" s="831"/>
      <c r="C153" s="831"/>
      <c r="D153" s="831"/>
      <c r="E153" s="831"/>
      <c r="F153" s="831"/>
      <c r="G153" s="831"/>
      <c r="H153" s="831"/>
      <c r="I153" s="831"/>
      <c r="J153" s="831"/>
      <c r="K153" s="831"/>
      <c r="L153" s="831"/>
      <c r="M153" s="831"/>
      <c r="N153" s="831"/>
      <c r="O153" s="831"/>
      <c r="P153" s="831"/>
      <c r="Q153" s="831"/>
      <c r="R153" s="831"/>
      <c r="S153" s="831"/>
      <c r="T153" s="831"/>
      <c r="U153" s="831"/>
      <c r="V153" s="831"/>
      <c r="W153" s="831"/>
      <c r="X153" s="831"/>
      <c r="Y153" s="831"/>
      <c r="Z153" s="831"/>
      <c r="AA153" s="831"/>
      <c r="AB153" s="831"/>
      <c r="AC153" s="831"/>
      <c r="AD153" s="831"/>
      <c r="AE153" s="831"/>
      <c r="AF153" s="831"/>
      <c r="AG153" s="831"/>
      <c r="AH153" s="831"/>
      <c r="AI153" s="831"/>
      <c r="AJ153" s="831"/>
    </row>
    <row r="154" spans="1:36" ht="24.75" hidden="1" customHeight="1" x14ac:dyDescent="0.2">
      <c r="A154" s="831" t="s">
        <v>692</v>
      </c>
      <c r="B154" s="831"/>
      <c r="C154" s="831"/>
      <c r="D154" s="831"/>
      <c r="E154" s="831"/>
      <c r="F154" s="831"/>
      <c r="G154" s="831"/>
      <c r="H154" s="831"/>
      <c r="I154" s="831"/>
      <c r="J154" s="831"/>
      <c r="K154" s="831"/>
      <c r="L154" s="831"/>
      <c r="M154" s="831"/>
      <c r="N154" s="831"/>
      <c r="O154" s="831"/>
      <c r="P154" s="831"/>
      <c r="Q154" s="831"/>
      <c r="R154" s="831"/>
      <c r="S154" s="831"/>
      <c r="T154" s="831"/>
      <c r="U154" s="831"/>
      <c r="V154" s="831"/>
      <c r="W154" s="831"/>
      <c r="X154" s="831"/>
      <c r="Y154" s="831"/>
      <c r="Z154" s="831"/>
      <c r="AA154" s="831"/>
      <c r="AB154" s="831"/>
      <c r="AC154" s="831"/>
      <c r="AD154" s="831"/>
      <c r="AE154" s="831"/>
      <c r="AF154" s="831"/>
      <c r="AG154" s="831"/>
      <c r="AH154" s="831"/>
      <c r="AI154" s="831"/>
      <c r="AJ154" s="831"/>
    </row>
    <row r="155" spans="1:36" hidden="1" x14ac:dyDescent="0.2">
      <c r="A155" s="486" t="s">
        <v>40</v>
      </c>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row>
    <row r="156" spans="1:36" hidden="1" x14ac:dyDescent="0.2">
      <c r="A156" s="486" t="s">
        <v>41</v>
      </c>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row>
    <row r="157" spans="1:36" hidden="1" x14ac:dyDescent="0.2">
      <c r="A157" s="836" t="s">
        <v>42</v>
      </c>
      <c r="B157" s="836"/>
      <c r="C157" s="836"/>
      <c r="D157" s="836"/>
      <c r="E157" s="836"/>
      <c r="F157" s="836"/>
      <c r="G157" s="836"/>
      <c r="H157" s="836"/>
      <c r="I157" s="836"/>
      <c r="J157" s="168"/>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row>
    <row r="158" spans="1:36" hidden="1" x14ac:dyDescent="0.2">
      <c r="A158" s="486" t="s">
        <v>43</v>
      </c>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row>
    <row r="159" spans="1:36" hidden="1" x14ac:dyDescent="0.2">
      <c r="A159" s="486" t="s">
        <v>44</v>
      </c>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row>
    <row r="160" spans="1:36" hidden="1" x14ac:dyDescent="0.2">
      <c r="A160" s="836" t="s">
        <v>45</v>
      </c>
      <c r="B160" s="836"/>
      <c r="C160" s="836"/>
      <c r="D160" s="836"/>
      <c r="E160" s="836"/>
      <c r="F160" s="836"/>
      <c r="G160" s="836"/>
      <c r="H160" s="836"/>
      <c r="I160" s="836"/>
      <c r="J160" s="836"/>
      <c r="K160" s="836"/>
      <c r="L160" s="836"/>
      <c r="M160" s="836"/>
      <c r="N160" s="836"/>
      <c r="O160" s="836"/>
      <c r="P160" s="836"/>
      <c r="Q160" s="836"/>
      <c r="R160" s="836"/>
      <c r="S160" s="836"/>
      <c r="T160" s="836"/>
      <c r="U160" s="836"/>
      <c r="V160" s="836"/>
      <c r="W160" s="836"/>
      <c r="X160" s="836"/>
      <c r="Y160" s="836"/>
      <c r="Z160" s="836"/>
      <c r="AA160" s="836"/>
      <c r="AB160" s="836"/>
      <c r="AC160" s="836"/>
      <c r="AD160" s="836"/>
      <c r="AE160" s="836"/>
      <c r="AF160" s="836"/>
      <c r="AG160" s="836"/>
      <c r="AH160" s="836"/>
      <c r="AI160" s="836"/>
      <c r="AJ160" s="836"/>
    </row>
    <row r="161" spans="1:36" hidden="1" x14ac:dyDescent="0.2">
      <c r="A161" s="837" t="s">
        <v>440</v>
      </c>
      <c r="B161" s="837"/>
      <c r="C161" s="837"/>
      <c r="D161" s="837"/>
      <c r="E161" s="837"/>
      <c r="F161" s="837"/>
      <c r="G161" s="837"/>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c r="AJ161" s="837"/>
    </row>
    <row r="162" spans="1:36" hidden="1" x14ac:dyDescent="0.2">
      <c r="A162" s="831" t="s">
        <v>615</v>
      </c>
      <c r="B162" s="831"/>
      <c r="C162" s="831"/>
      <c r="D162" s="831"/>
      <c r="E162" s="831"/>
      <c r="F162" s="831"/>
      <c r="G162" s="831"/>
      <c r="H162" s="831"/>
      <c r="I162" s="831"/>
      <c r="J162" s="831"/>
      <c r="K162" s="831"/>
      <c r="L162" s="831"/>
      <c r="M162" s="831"/>
      <c r="N162" s="831"/>
      <c r="O162" s="831"/>
      <c r="P162" s="831"/>
      <c r="Q162" s="831"/>
      <c r="R162" s="831"/>
      <c r="S162" s="831"/>
      <c r="T162" s="831"/>
      <c r="U162" s="831"/>
      <c r="V162" s="831"/>
      <c r="W162" s="831"/>
      <c r="X162" s="831"/>
      <c r="Y162" s="831"/>
      <c r="Z162" s="831"/>
      <c r="AA162" s="831"/>
      <c r="AB162" s="831"/>
      <c r="AC162" s="831"/>
      <c r="AD162" s="831"/>
      <c r="AE162" s="831"/>
      <c r="AF162" s="831"/>
      <c r="AG162" s="831"/>
      <c r="AH162" s="831"/>
      <c r="AI162" s="831"/>
      <c r="AJ162" s="831"/>
    </row>
    <row r="163" spans="1:36" hidden="1" x14ac:dyDescent="0.2">
      <c r="A163" s="491" t="s">
        <v>650</v>
      </c>
      <c r="B163" s="28"/>
      <c r="C163" s="485"/>
      <c r="D163" s="485"/>
      <c r="E163" s="485"/>
      <c r="F163" s="485"/>
      <c r="G163" s="485"/>
      <c r="H163" s="485"/>
      <c r="I163" s="485"/>
      <c r="J163" s="485"/>
      <c r="K163" s="485"/>
      <c r="L163" s="485"/>
      <c r="M163" s="485"/>
      <c r="N163" s="485"/>
      <c r="O163" s="485"/>
      <c r="P163" s="485"/>
      <c r="Q163" s="485"/>
      <c r="R163" s="485"/>
      <c r="S163" s="485"/>
      <c r="T163" s="485"/>
      <c r="U163" s="485"/>
      <c r="V163" s="485"/>
      <c r="W163" s="485"/>
      <c r="X163" s="485"/>
      <c r="Y163" s="485"/>
      <c r="Z163" s="485"/>
      <c r="AA163" s="485"/>
      <c r="AB163" s="485"/>
      <c r="AC163" s="485"/>
      <c r="AD163" s="485"/>
      <c r="AE163" s="485"/>
      <c r="AF163" s="485"/>
      <c r="AG163" s="485"/>
      <c r="AH163" s="485"/>
      <c r="AI163" s="485"/>
      <c r="AJ163" s="485"/>
    </row>
    <row r="164" spans="1:36" ht="9" customHeight="1" x14ac:dyDescent="0.2">
      <c r="A164" s="410"/>
      <c r="B164" s="28"/>
      <c r="C164" s="375"/>
      <c r="D164" s="375"/>
      <c r="E164" s="375"/>
      <c r="F164" s="375"/>
      <c r="G164" s="375"/>
      <c r="H164" s="375"/>
      <c r="I164" s="375"/>
      <c r="J164" s="375"/>
      <c r="K164" s="375"/>
      <c r="L164" s="375"/>
      <c r="M164" s="375"/>
      <c r="N164" s="375"/>
      <c r="O164" s="375"/>
      <c r="P164" s="375"/>
      <c r="Q164" s="375"/>
      <c r="R164" s="375"/>
      <c r="S164" s="375"/>
      <c r="T164" s="375"/>
      <c r="U164" s="375"/>
      <c r="V164" s="375"/>
      <c r="W164" s="375"/>
      <c r="X164" s="375"/>
      <c r="Y164" s="375"/>
      <c r="Z164" s="375"/>
      <c r="AA164" s="375"/>
      <c r="AB164" s="375"/>
      <c r="AC164" s="375"/>
      <c r="AD164" s="375"/>
      <c r="AE164" s="375"/>
      <c r="AF164" s="375"/>
      <c r="AG164" s="375"/>
      <c r="AH164" s="375"/>
      <c r="AI164" s="375"/>
      <c r="AJ164" s="375"/>
    </row>
    <row r="165" spans="1:36" ht="8.25" customHeight="1" x14ac:dyDescent="0.2">
      <c r="A165" s="34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row>
    <row r="166" spans="1:36" x14ac:dyDescent="0.2">
      <c r="A166" s="352" t="s">
        <v>441</v>
      </c>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row>
    <row r="167" spans="1:36" x14ac:dyDescent="0.2">
      <c r="A167" s="50" t="s">
        <v>48</v>
      </c>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row>
    <row r="168" spans="1:36" x14ac:dyDescent="0.2">
      <c r="A168" s="346" t="s">
        <v>49</v>
      </c>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row>
    <row r="169" spans="1:36" x14ac:dyDescent="0.2">
      <c r="A169" s="346" t="s">
        <v>442</v>
      </c>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row>
    <row r="170" spans="1:36" x14ac:dyDescent="0.2">
      <c r="A170" s="346" t="s">
        <v>443</v>
      </c>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row>
    <row r="171" spans="1:36" x14ac:dyDescent="0.2">
      <c r="A171" s="835" t="s">
        <v>444</v>
      </c>
      <c r="B171" s="835"/>
      <c r="C171" s="835"/>
      <c r="D171" s="835"/>
      <c r="E171" s="835"/>
      <c r="F171" s="835"/>
      <c r="G171" s="835"/>
      <c r="H171" s="835"/>
      <c r="I171" s="835"/>
      <c r="J171" s="835"/>
      <c r="K171" s="835"/>
      <c r="L171" s="835"/>
      <c r="M171" s="835"/>
      <c r="N171" s="835"/>
      <c r="O171" s="835"/>
      <c r="P171" s="835"/>
      <c r="Q171" s="835"/>
      <c r="R171" s="835"/>
      <c r="S171" s="835"/>
      <c r="T171" s="835"/>
      <c r="U171" s="835"/>
      <c r="V171" s="835"/>
      <c r="W171" s="835"/>
      <c r="X171" s="835"/>
      <c r="Y171" s="835"/>
      <c r="Z171" s="835"/>
      <c r="AA171" s="835"/>
      <c r="AB171" s="835"/>
      <c r="AC171" s="835"/>
      <c r="AD171" s="835"/>
      <c r="AE171" s="835"/>
      <c r="AF171" s="835"/>
      <c r="AG171" s="835"/>
      <c r="AH171" s="835"/>
      <c r="AI171" s="835"/>
      <c r="AJ171" s="835"/>
    </row>
    <row r="172" spans="1:36" x14ac:dyDescent="0.2">
      <c r="A172" s="809" t="s">
        <v>445</v>
      </c>
      <c r="B172" s="809"/>
      <c r="C172" s="809"/>
      <c r="D172" s="809"/>
      <c r="E172" s="809"/>
      <c r="F172" s="809"/>
      <c r="G172" s="809"/>
      <c r="H172" s="809"/>
      <c r="I172" s="809"/>
      <c r="J172" s="809"/>
      <c r="K172" s="809"/>
      <c r="L172" s="809"/>
      <c r="M172" s="809"/>
      <c r="N172" s="809"/>
      <c r="O172" s="809"/>
      <c r="P172" s="809"/>
      <c r="Q172" s="809"/>
      <c r="R172" s="809"/>
      <c r="S172" s="809"/>
      <c r="T172" s="809"/>
      <c r="U172" s="809"/>
      <c r="V172" s="809"/>
      <c r="W172" s="809"/>
      <c r="X172" s="809"/>
      <c r="Y172" s="809"/>
      <c r="Z172" s="809"/>
      <c r="AA172" s="809"/>
      <c r="AB172" s="809"/>
      <c r="AC172" s="809"/>
      <c r="AD172" s="809"/>
      <c r="AE172" s="809"/>
      <c r="AF172" s="809"/>
      <c r="AG172" s="809"/>
      <c r="AH172" s="809"/>
      <c r="AI172" s="809"/>
      <c r="AJ172" s="809"/>
    </row>
    <row r="173" spans="1:36" x14ac:dyDescent="0.2">
      <c r="A173" s="809"/>
      <c r="B173" s="809"/>
      <c r="C173" s="809"/>
      <c r="D173" s="809"/>
      <c r="E173" s="809"/>
      <c r="F173" s="809"/>
      <c r="G173" s="809"/>
      <c r="H173" s="809"/>
      <c r="I173" s="809"/>
      <c r="J173" s="809"/>
      <c r="K173" s="809"/>
      <c r="L173" s="809"/>
      <c r="M173" s="809"/>
      <c r="N173" s="809"/>
      <c r="O173" s="809"/>
      <c r="P173" s="809"/>
      <c r="Q173" s="809"/>
      <c r="R173" s="809"/>
      <c r="S173" s="809"/>
      <c r="T173" s="809"/>
      <c r="U173" s="809"/>
      <c r="V173" s="809"/>
      <c r="W173" s="809"/>
      <c r="X173" s="809"/>
      <c r="Y173" s="809"/>
      <c r="Z173" s="809"/>
      <c r="AA173" s="809"/>
      <c r="AB173" s="809"/>
      <c r="AC173" s="809"/>
      <c r="AD173" s="809"/>
      <c r="AE173" s="809"/>
      <c r="AF173" s="809"/>
      <c r="AG173" s="809"/>
      <c r="AH173" s="809"/>
      <c r="AI173" s="809"/>
      <c r="AJ173" s="809"/>
    </row>
    <row r="174" spans="1:36" x14ac:dyDescent="0.2">
      <c r="A174" s="809" t="s">
        <v>446</v>
      </c>
      <c r="B174" s="809"/>
      <c r="C174" s="809"/>
      <c r="D174" s="809"/>
      <c r="E174" s="809"/>
      <c r="F174" s="809"/>
      <c r="G174" s="809"/>
      <c r="H174" s="809"/>
      <c r="I174" s="809"/>
      <c r="J174" s="809"/>
      <c r="K174" s="809"/>
      <c r="L174" s="809"/>
      <c r="M174" s="809"/>
      <c r="N174" s="809"/>
      <c r="O174" s="809"/>
      <c r="P174" s="809"/>
      <c r="Q174" s="809"/>
      <c r="R174" s="809"/>
      <c r="S174" s="809"/>
      <c r="T174" s="809"/>
      <c r="U174" s="809"/>
      <c r="V174" s="809"/>
      <c r="W174" s="809"/>
      <c r="X174" s="809"/>
      <c r="Y174" s="809"/>
      <c r="Z174" s="809"/>
      <c r="AA174" s="809"/>
      <c r="AB174" s="809"/>
      <c r="AC174" s="809"/>
      <c r="AD174" s="809"/>
      <c r="AE174" s="809"/>
      <c r="AF174" s="809"/>
      <c r="AG174" s="809"/>
      <c r="AH174" s="809"/>
      <c r="AI174" s="809"/>
      <c r="AJ174" s="809"/>
    </row>
    <row r="175" spans="1:36" x14ac:dyDescent="0.2">
      <c r="A175" s="809"/>
      <c r="B175" s="809"/>
      <c r="C175" s="809"/>
      <c r="D175" s="809"/>
      <c r="E175" s="809"/>
      <c r="F175" s="809"/>
      <c r="G175" s="809"/>
      <c r="H175" s="809"/>
      <c r="I175" s="809"/>
      <c r="J175" s="809"/>
      <c r="K175" s="809"/>
      <c r="L175" s="809"/>
      <c r="M175" s="809"/>
      <c r="N175" s="809"/>
      <c r="O175" s="809"/>
      <c r="P175" s="809"/>
      <c r="Q175" s="809"/>
      <c r="R175" s="809"/>
      <c r="S175" s="809"/>
      <c r="T175" s="809"/>
      <c r="U175" s="809"/>
      <c r="V175" s="809"/>
      <c r="W175" s="809"/>
      <c r="X175" s="809"/>
      <c r="Y175" s="809"/>
      <c r="Z175" s="809"/>
      <c r="AA175" s="809"/>
      <c r="AB175" s="809"/>
      <c r="AC175" s="809"/>
      <c r="AD175" s="809"/>
      <c r="AE175" s="809"/>
      <c r="AF175" s="809"/>
      <c r="AG175" s="809"/>
      <c r="AH175" s="809"/>
      <c r="AI175" s="809"/>
      <c r="AJ175" s="809"/>
    </row>
    <row r="176" spans="1:36" ht="24.75" customHeight="1" x14ac:dyDescent="0.2">
      <c r="A176" s="809" t="s">
        <v>447</v>
      </c>
      <c r="B176" s="809"/>
      <c r="C176" s="809"/>
      <c r="D176" s="809"/>
      <c r="E176" s="809"/>
      <c r="F176" s="809"/>
      <c r="G176" s="809"/>
      <c r="H176" s="809"/>
      <c r="I176" s="809"/>
      <c r="J176" s="809"/>
      <c r="K176" s="809"/>
      <c r="L176" s="809"/>
      <c r="M176" s="809"/>
      <c r="N176" s="809"/>
      <c r="O176" s="809"/>
      <c r="P176" s="809"/>
      <c r="Q176" s="809"/>
      <c r="R176" s="809"/>
      <c r="S176" s="809"/>
      <c r="T176" s="809"/>
      <c r="U176" s="809"/>
      <c r="V176" s="809"/>
      <c r="W176" s="809"/>
      <c r="X176" s="809"/>
      <c r="Y176" s="809"/>
      <c r="Z176" s="809"/>
      <c r="AA176" s="809"/>
      <c r="AB176" s="809"/>
      <c r="AC176" s="809"/>
      <c r="AD176" s="809"/>
      <c r="AE176" s="809"/>
      <c r="AF176" s="809"/>
      <c r="AG176" s="809"/>
      <c r="AH176" s="809"/>
      <c r="AI176" s="809"/>
      <c r="AJ176" s="809"/>
    </row>
    <row r="177" spans="1:36" x14ac:dyDescent="0.2">
      <c r="A177" s="346" t="s">
        <v>448</v>
      </c>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row>
    <row r="178" spans="1:36" x14ac:dyDescent="0.2">
      <c r="A178" s="346" t="s">
        <v>449</v>
      </c>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row>
    <row r="179" spans="1:36" x14ac:dyDescent="0.2">
      <c r="A179" s="346" t="s">
        <v>450</v>
      </c>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row>
    <row r="180" spans="1:36" x14ac:dyDescent="0.2">
      <c r="A180" s="346" t="s">
        <v>451</v>
      </c>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row>
    <row r="181" spans="1:36" x14ac:dyDescent="0.2">
      <c r="A181" s="346" t="s">
        <v>452</v>
      </c>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row>
    <row r="182" spans="1:36" ht="9" customHeight="1" x14ac:dyDescent="0.2">
      <c r="A182" s="34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row>
    <row r="183" spans="1:36" ht="24.75" customHeight="1" x14ac:dyDescent="0.2">
      <c r="A183" s="818" t="s">
        <v>453</v>
      </c>
      <c r="B183" s="818"/>
      <c r="C183" s="818"/>
      <c r="D183" s="818"/>
      <c r="E183" s="818"/>
      <c r="F183" s="818"/>
      <c r="G183" s="818"/>
      <c r="H183" s="818"/>
      <c r="I183" s="818"/>
      <c r="J183" s="818"/>
      <c r="K183" s="818"/>
      <c r="L183" s="818"/>
      <c r="M183" s="818"/>
      <c r="N183" s="818"/>
      <c r="O183" s="818"/>
      <c r="P183" s="818"/>
      <c r="Q183" s="818"/>
      <c r="R183" s="818"/>
      <c r="S183" s="818"/>
      <c r="T183" s="818"/>
      <c r="U183" s="818"/>
      <c r="V183" s="818"/>
      <c r="W183" s="818"/>
      <c r="X183" s="818"/>
      <c r="Y183" s="818"/>
      <c r="Z183" s="818"/>
      <c r="AA183" s="818"/>
      <c r="AB183" s="818"/>
      <c r="AC183" s="818"/>
      <c r="AD183" s="818"/>
      <c r="AE183" s="818"/>
      <c r="AF183" s="818"/>
      <c r="AG183" s="818"/>
      <c r="AH183" s="818"/>
      <c r="AI183" s="818"/>
      <c r="AJ183" s="818"/>
    </row>
    <row r="184" spans="1:36" ht="6" customHeight="1" x14ac:dyDescent="0.2">
      <c r="A184" s="352"/>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row>
    <row r="185" spans="1:36" x14ac:dyDescent="0.2">
      <c r="A185" s="50" t="s">
        <v>61</v>
      </c>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row>
    <row r="186" spans="1:36" x14ac:dyDescent="0.2">
      <c r="A186" s="809" t="s">
        <v>454</v>
      </c>
      <c r="B186" s="809"/>
      <c r="C186" s="809"/>
      <c r="D186" s="809"/>
      <c r="E186" s="809"/>
      <c r="F186" s="809"/>
      <c r="G186" s="809"/>
      <c r="H186" s="809"/>
      <c r="I186" s="809"/>
      <c r="J186" s="809"/>
      <c r="K186" s="809"/>
      <c r="L186" s="809"/>
      <c r="M186" s="809"/>
      <c r="N186" s="809"/>
      <c r="O186" s="809"/>
      <c r="P186" s="809"/>
      <c r="Q186" s="809"/>
      <c r="R186" s="809"/>
      <c r="S186" s="809"/>
      <c r="T186" s="809"/>
      <c r="U186" s="809"/>
      <c r="V186" s="809"/>
      <c r="W186" s="809"/>
      <c r="X186" s="809"/>
      <c r="Y186" s="809"/>
      <c r="Z186" s="809"/>
      <c r="AA186" s="809"/>
      <c r="AB186" s="809"/>
      <c r="AC186" s="809"/>
      <c r="AD186" s="809"/>
      <c r="AE186" s="809"/>
      <c r="AF186" s="809"/>
      <c r="AG186" s="809"/>
      <c r="AH186" s="809"/>
      <c r="AI186" s="809"/>
      <c r="AJ186" s="809"/>
    </row>
    <row r="187" spans="1:36" ht="24" customHeight="1" x14ac:dyDescent="0.2">
      <c r="A187" s="809"/>
      <c r="B187" s="809"/>
      <c r="C187" s="809"/>
      <c r="D187" s="809"/>
      <c r="E187" s="809"/>
      <c r="F187" s="809"/>
      <c r="G187" s="809"/>
      <c r="H187" s="809"/>
      <c r="I187" s="809"/>
      <c r="J187" s="809"/>
      <c r="K187" s="809"/>
      <c r="L187" s="809"/>
      <c r="M187" s="809"/>
      <c r="N187" s="809"/>
      <c r="O187" s="809"/>
      <c r="P187" s="809"/>
      <c r="Q187" s="809"/>
      <c r="R187" s="809"/>
      <c r="S187" s="809"/>
      <c r="T187" s="809"/>
      <c r="U187" s="809"/>
      <c r="V187" s="809"/>
      <c r="W187" s="809"/>
      <c r="X187" s="809"/>
      <c r="Y187" s="809"/>
      <c r="Z187" s="809"/>
      <c r="AA187" s="809"/>
      <c r="AB187" s="809"/>
      <c r="AC187" s="809"/>
      <c r="AD187" s="809"/>
      <c r="AE187" s="809"/>
      <c r="AF187" s="809"/>
      <c r="AG187" s="809"/>
      <c r="AH187" s="809"/>
      <c r="AI187" s="809"/>
      <c r="AJ187" s="809"/>
    </row>
    <row r="188" spans="1:36" x14ac:dyDescent="0.2">
      <c r="A188" s="346"/>
      <c r="B188" s="51"/>
      <c r="C188" s="51"/>
      <c r="D188" s="51"/>
      <c r="E188" s="810" t="s">
        <v>455</v>
      </c>
      <c r="F188" s="810"/>
      <c r="G188" s="810"/>
      <c r="H188" s="810"/>
      <c r="I188" s="810"/>
      <c r="J188" s="810"/>
      <c r="K188" s="810"/>
      <c r="L188" s="810"/>
      <c r="M188" s="810"/>
      <c r="N188" s="810"/>
      <c r="O188" s="810"/>
      <c r="P188" s="811" t="s">
        <v>456</v>
      </c>
      <c r="Q188" s="811"/>
      <c r="R188" s="811"/>
      <c r="S188" s="811"/>
      <c r="T188" s="811"/>
      <c r="U188" s="811"/>
      <c r="V188" s="811"/>
      <c r="W188" s="811"/>
      <c r="X188" s="811"/>
      <c r="Y188" s="51"/>
      <c r="Z188" s="51"/>
      <c r="AA188" s="51"/>
      <c r="AB188" s="51"/>
      <c r="AC188" s="51"/>
      <c r="AD188" s="51"/>
      <c r="AE188" s="51"/>
      <c r="AF188" s="51"/>
      <c r="AG188" s="51"/>
      <c r="AH188" s="51"/>
      <c r="AI188" s="51"/>
      <c r="AJ188" s="51"/>
    </row>
    <row r="189" spans="1:36" x14ac:dyDescent="0.2">
      <c r="A189" s="346"/>
      <c r="B189" s="51"/>
      <c r="C189" s="51"/>
      <c r="D189" s="51"/>
      <c r="E189" s="820" t="s">
        <v>457</v>
      </c>
      <c r="F189" s="820"/>
      <c r="G189" s="820"/>
      <c r="H189" s="820"/>
      <c r="I189" s="820"/>
      <c r="J189" s="820"/>
      <c r="K189" s="820"/>
      <c r="L189" s="820"/>
      <c r="M189" s="820"/>
      <c r="N189" s="820"/>
      <c r="O189" s="820"/>
      <c r="P189" s="839">
        <v>1</v>
      </c>
      <c r="Q189" s="840"/>
      <c r="R189" s="840"/>
      <c r="S189" s="840"/>
      <c r="T189" s="840"/>
      <c r="U189" s="840"/>
      <c r="V189" s="840"/>
      <c r="W189" s="840"/>
      <c r="X189" s="840"/>
      <c r="Y189" s="51"/>
      <c r="Z189" s="51"/>
      <c r="AA189" s="51"/>
      <c r="AB189" s="51"/>
      <c r="AC189" s="51"/>
      <c r="AD189" s="51"/>
      <c r="AE189" s="51"/>
      <c r="AF189" s="51"/>
      <c r="AG189" s="51"/>
      <c r="AH189" s="51"/>
      <c r="AI189" s="51"/>
      <c r="AJ189" s="51"/>
    </row>
    <row r="190" spans="1:36" x14ac:dyDescent="0.2">
      <c r="A190" s="346"/>
      <c r="B190" s="51"/>
      <c r="C190" s="51"/>
      <c r="D190" s="51"/>
      <c r="E190" s="820"/>
      <c r="F190" s="820"/>
      <c r="G190" s="820"/>
      <c r="H190" s="820"/>
      <c r="I190" s="820"/>
      <c r="J190" s="820"/>
      <c r="K190" s="820"/>
      <c r="L190" s="820"/>
      <c r="M190" s="820"/>
      <c r="N190" s="820"/>
      <c r="O190" s="820"/>
      <c r="P190" s="839"/>
      <c r="Q190" s="840"/>
      <c r="R190" s="840"/>
      <c r="S190" s="840"/>
      <c r="T190" s="840"/>
      <c r="U190" s="840"/>
      <c r="V190" s="840"/>
      <c r="W190" s="840"/>
      <c r="X190" s="840"/>
      <c r="Y190" s="51"/>
      <c r="Z190" s="51"/>
      <c r="AA190" s="51"/>
      <c r="AB190" s="51"/>
      <c r="AC190" s="51"/>
      <c r="AD190" s="51"/>
      <c r="AE190" s="51"/>
      <c r="AF190" s="51"/>
      <c r="AG190" s="51"/>
      <c r="AH190" s="51"/>
      <c r="AI190" s="51"/>
      <c r="AJ190" s="51"/>
    </row>
    <row r="191" spans="1:36" x14ac:dyDescent="0.2">
      <c r="A191" s="346"/>
      <c r="B191" s="51"/>
      <c r="C191" s="51"/>
      <c r="D191" s="51"/>
      <c r="E191" s="840" t="s">
        <v>414</v>
      </c>
      <c r="F191" s="840"/>
      <c r="G191" s="840"/>
      <c r="H191" s="840"/>
      <c r="I191" s="840"/>
      <c r="J191" s="840"/>
      <c r="K191" s="840"/>
      <c r="L191" s="840"/>
      <c r="M191" s="840"/>
      <c r="N191" s="840"/>
      <c r="O191" s="840"/>
      <c r="P191" s="839">
        <v>1</v>
      </c>
      <c r="Q191" s="840"/>
      <c r="R191" s="840"/>
      <c r="S191" s="840"/>
      <c r="T191" s="840"/>
      <c r="U191" s="840"/>
      <c r="V191" s="840"/>
      <c r="W191" s="840"/>
      <c r="X191" s="840"/>
      <c r="Y191" s="51"/>
      <c r="Z191" s="51"/>
      <c r="AA191" s="51"/>
      <c r="AB191" s="51"/>
      <c r="AC191" s="51"/>
      <c r="AD191" s="51"/>
      <c r="AE191" s="51"/>
      <c r="AF191" s="51"/>
      <c r="AG191" s="51"/>
      <c r="AH191" s="51"/>
      <c r="AI191" s="51"/>
      <c r="AJ191" s="51"/>
    </row>
    <row r="192" spans="1:36" x14ac:dyDescent="0.2">
      <c r="A192" s="34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row>
    <row r="193" spans="1:36" x14ac:dyDescent="0.2">
      <c r="A193" s="50" t="s">
        <v>63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row>
    <row r="194" spans="1:36" x14ac:dyDescent="0.2">
      <c r="A194" s="809" t="s">
        <v>64</v>
      </c>
      <c r="B194" s="809"/>
      <c r="C194" s="809"/>
      <c r="D194" s="809"/>
      <c r="E194" s="809"/>
      <c r="F194" s="809"/>
      <c r="G194" s="809"/>
      <c r="H194" s="809"/>
      <c r="I194" s="809"/>
      <c r="J194" s="809"/>
      <c r="K194" s="809"/>
      <c r="L194" s="809"/>
      <c r="M194" s="809"/>
      <c r="N194" s="809"/>
      <c r="O194" s="809"/>
      <c r="P194" s="809"/>
      <c r="Q194" s="809"/>
      <c r="R194" s="809"/>
      <c r="S194" s="809"/>
      <c r="T194" s="809"/>
      <c r="U194" s="809"/>
      <c r="V194" s="809"/>
      <c r="W194" s="809"/>
      <c r="X194" s="809"/>
      <c r="Y194" s="809"/>
      <c r="Z194" s="809"/>
      <c r="AA194" s="809"/>
      <c r="AB194" s="809"/>
      <c r="AC194" s="809"/>
      <c r="AD194" s="809"/>
      <c r="AE194" s="809"/>
      <c r="AF194" s="809"/>
      <c r="AG194" s="809"/>
      <c r="AH194" s="809"/>
      <c r="AI194" s="809"/>
      <c r="AJ194" s="809"/>
    </row>
    <row r="195" spans="1:36" ht="24.75" customHeight="1" x14ac:dyDescent="0.2">
      <c r="A195" s="809"/>
      <c r="B195" s="809"/>
      <c r="C195" s="809"/>
      <c r="D195" s="809"/>
      <c r="E195" s="809"/>
      <c r="F195" s="809"/>
      <c r="G195" s="809"/>
      <c r="H195" s="809"/>
      <c r="I195" s="809"/>
      <c r="J195" s="809"/>
      <c r="K195" s="809"/>
      <c r="L195" s="809"/>
      <c r="M195" s="809"/>
      <c r="N195" s="809"/>
      <c r="O195" s="809"/>
      <c r="P195" s="809"/>
      <c r="Q195" s="809"/>
      <c r="R195" s="809"/>
      <c r="S195" s="809"/>
      <c r="T195" s="809"/>
      <c r="U195" s="809"/>
      <c r="V195" s="809"/>
      <c r="W195" s="809"/>
      <c r="X195" s="809"/>
      <c r="Y195" s="809"/>
      <c r="Z195" s="809"/>
      <c r="AA195" s="809"/>
      <c r="AB195" s="809"/>
      <c r="AC195" s="809"/>
      <c r="AD195" s="809"/>
      <c r="AE195" s="809"/>
      <c r="AF195" s="809"/>
      <c r="AG195" s="809"/>
      <c r="AH195" s="809"/>
      <c r="AI195" s="809"/>
      <c r="AJ195" s="809"/>
    </row>
    <row r="196" spans="1:36" ht="15" customHeight="1" x14ac:dyDescent="0.2">
      <c r="A196" s="346" t="s">
        <v>65</v>
      </c>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row>
    <row r="197" spans="1:36" x14ac:dyDescent="0.2">
      <c r="A197" s="835" t="s">
        <v>66</v>
      </c>
      <c r="B197" s="835"/>
      <c r="C197" s="835"/>
      <c r="D197" s="835"/>
      <c r="E197" s="835"/>
      <c r="F197" s="83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row>
    <row r="198" spans="1:36" x14ac:dyDescent="0.2">
      <c r="A198" s="34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row>
    <row r="199" spans="1:36" x14ac:dyDescent="0.2">
      <c r="A199" s="731" t="s">
        <v>67</v>
      </c>
      <c r="B199" s="731"/>
      <c r="C199" s="731"/>
      <c r="D199" s="54" t="str">
        <f>+Datos!$B$13</f>
        <v>30 de julio 2024</v>
      </c>
      <c r="E199" s="54"/>
      <c r="F199" s="54"/>
      <c r="G199" s="54"/>
      <c r="H199" s="54"/>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row>
    <row r="200" spans="1:36" x14ac:dyDescent="0.2">
      <c r="A200" s="34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row>
    <row r="201" spans="1:36" x14ac:dyDescent="0.2">
      <c r="A201" s="34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row>
    <row r="202" spans="1:36" x14ac:dyDescent="0.2">
      <c r="A202" s="34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row>
    <row r="203" spans="1:36" x14ac:dyDescent="0.2">
      <c r="A203" s="34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row>
    <row r="204" spans="1:36" x14ac:dyDescent="0.2">
      <c r="A204" s="34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row>
    <row r="205" spans="1:36" x14ac:dyDescent="0.2">
      <c r="A205" s="817" t="str">
        <f>+Datos!B7</f>
        <v>ALICIA MARIA MARIN OCHOA</v>
      </c>
      <c r="B205" s="817"/>
      <c r="C205" s="817"/>
      <c r="D205" s="817"/>
      <c r="E205" s="817"/>
      <c r="F205" s="817"/>
      <c r="G205" s="817"/>
      <c r="H205" s="817"/>
      <c r="I205" s="817"/>
      <c r="J205" s="817"/>
      <c r="K205" s="817"/>
      <c r="L205" s="817"/>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row>
    <row r="206" spans="1:36" x14ac:dyDescent="0.2">
      <c r="A206" s="217" t="str">
        <f>+Datos!A7</f>
        <v xml:space="preserve">Rector(a) </v>
      </c>
    </row>
  </sheetData>
  <mergeCells count="168">
    <mergeCell ref="A71:D71"/>
    <mergeCell ref="E71:J71"/>
    <mergeCell ref="K71:AJ71"/>
    <mergeCell ref="A64:B64"/>
    <mergeCell ref="F64:J64"/>
    <mergeCell ref="A63:B63"/>
    <mergeCell ref="C63:E63"/>
    <mergeCell ref="F63:J63"/>
    <mergeCell ref="K63:AJ63"/>
    <mergeCell ref="E69:J69"/>
    <mergeCell ref="E70:J70"/>
    <mergeCell ref="K69:AJ69"/>
    <mergeCell ref="K70:AJ70"/>
    <mergeCell ref="A65:B65"/>
    <mergeCell ref="K62:AJ62"/>
    <mergeCell ref="F62:J62"/>
    <mergeCell ref="C48:E48"/>
    <mergeCell ref="F48:J48"/>
    <mergeCell ref="C62:E62"/>
    <mergeCell ref="F54:J54"/>
    <mergeCell ref="C49:E49"/>
    <mergeCell ref="F61:J61"/>
    <mergeCell ref="A41:AJ45"/>
    <mergeCell ref="C51:E51"/>
    <mergeCell ref="C52:E52"/>
    <mergeCell ref="C53:E53"/>
    <mergeCell ref="C54:E54"/>
    <mergeCell ref="F55:J55"/>
    <mergeCell ref="F56:J56"/>
    <mergeCell ref="F57:J57"/>
    <mergeCell ref="F58:J58"/>
    <mergeCell ref="C50:E50"/>
    <mergeCell ref="K47:AJ47"/>
    <mergeCell ref="K49:AJ49"/>
    <mergeCell ref="K50:AJ50"/>
    <mergeCell ref="K51:AJ51"/>
    <mergeCell ref="K52:AJ52"/>
    <mergeCell ref="K53:AJ53"/>
    <mergeCell ref="K54:AJ54"/>
    <mergeCell ref="K55:AJ55"/>
    <mergeCell ref="K56:AJ56"/>
    <mergeCell ref="A48:B48"/>
    <mergeCell ref="A111:AJ111"/>
    <mergeCell ref="A112:AJ112"/>
    <mergeCell ref="A11:AJ25"/>
    <mergeCell ref="A28:AJ37"/>
    <mergeCell ref="A98:AJ102"/>
    <mergeCell ref="A47:B47"/>
    <mergeCell ref="C47:E47"/>
    <mergeCell ref="F47:J47"/>
    <mergeCell ref="A49:B49"/>
    <mergeCell ref="A50:B50"/>
    <mergeCell ref="A51:B51"/>
    <mergeCell ref="A52:B52"/>
    <mergeCell ref="A53:B53"/>
    <mergeCell ref="A54:B54"/>
    <mergeCell ref="A55:B55"/>
    <mergeCell ref="A56:B56"/>
    <mergeCell ref="A57:B57"/>
    <mergeCell ref="A58:B58"/>
    <mergeCell ref="A59:B59"/>
    <mergeCell ref="K58:AJ58"/>
    <mergeCell ref="K59:AJ59"/>
    <mergeCell ref="F59:J59"/>
    <mergeCell ref="F60:J60"/>
    <mergeCell ref="F53:J53"/>
    <mergeCell ref="A79:AJ79"/>
    <mergeCell ref="A84:AJ92"/>
    <mergeCell ref="F65:J65"/>
    <mergeCell ref="K65:AJ65"/>
    <mergeCell ref="A174:AJ175"/>
    <mergeCell ref="K57:AJ57"/>
    <mergeCell ref="A135:AJ137"/>
    <mergeCell ref="K60:AJ60"/>
    <mergeCell ref="K61:AJ61"/>
    <mergeCell ref="A105:AJ106"/>
    <mergeCell ref="A109:AJ110"/>
    <mergeCell ref="A125:AJ126"/>
    <mergeCell ref="C64:E64"/>
    <mergeCell ref="K64:AJ64"/>
    <mergeCell ref="A150:AJ150"/>
    <mergeCell ref="C65:E65"/>
    <mergeCell ref="E68:J68"/>
    <mergeCell ref="K68:AJ68"/>
    <mergeCell ref="A69:D69"/>
    <mergeCell ref="A70:D70"/>
    <mergeCell ref="A6:V6"/>
    <mergeCell ref="X6:AA6"/>
    <mergeCell ref="A197:AJ197"/>
    <mergeCell ref="A199:C199"/>
    <mergeCell ref="A157:I157"/>
    <mergeCell ref="A160:AJ160"/>
    <mergeCell ref="A161:AJ161"/>
    <mergeCell ref="A171:AJ171"/>
    <mergeCell ref="A151:AJ151"/>
    <mergeCell ref="E190:O190"/>
    <mergeCell ref="P190:X190"/>
    <mergeCell ref="E191:O191"/>
    <mergeCell ref="P191:X191"/>
    <mergeCell ref="A152:AJ152"/>
    <mergeCell ref="A153:AJ153"/>
    <mergeCell ref="A154:AJ154"/>
    <mergeCell ref="A162:AJ162"/>
    <mergeCell ref="E188:O188"/>
    <mergeCell ref="P188:X188"/>
    <mergeCell ref="E189:O189"/>
    <mergeCell ref="P189:X189"/>
    <mergeCell ref="A172:AJ173"/>
    <mergeCell ref="A176:AJ176"/>
    <mergeCell ref="K48:AJ48"/>
    <mergeCell ref="A205:L205"/>
    <mergeCell ref="A183:AJ183"/>
    <mergeCell ref="A80:AJ83"/>
    <mergeCell ref="A194:AJ195"/>
    <mergeCell ref="A186:AJ187"/>
    <mergeCell ref="C55:E55"/>
    <mergeCell ref="C56:E56"/>
    <mergeCell ref="C57:E57"/>
    <mergeCell ref="A128:AJ128"/>
    <mergeCell ref="B130:T130"/>
    <mergeCell ref="U130:Z130"/>
    <mergeCell ref="AA130:AJ133"/>
    <mergeCell ref="B131:T131"/>
    <mergeCell ref="U131:Z131"/>
    <mergeCell ref="B132:T132"/>
    <mergeCell ref="U132:Z132"/>
    <mergeCell ref="A143:AJ143"/>
    <mergeCell ref="A144:AJ144"/>
    <mergeCell ref="A145:AJ145"/>
    <mergeCell ref="A146:AJ146"/>
    <mergeCell ref="A147:AJ147"/>
    <mergeCell ref="A148:AJ148"/>
    <mergeCell ref="A149:AJ149"/>
    <mergeCell ref="A68:D68"/>
    <mergeCell ref="C58:E58"/>
    <mergeCell ref="C59:E59"/>
    <mergeCell ref="C60:E60"/>
    <mergeCell ref="C61:E61"/>
    <mergeCell ref="F49:J49"/>
    <mergeCell ref="F50:J50"/>
    <mergeCell ref="F51:J51"/>
    <mergeCell ref="F52:J52"/>
    <mergeCell ref="A60:B60"/>
    <mergeCell ref="A61:B61"/>
    <mergeCell ref="A62:B62"/>
    <mergeCell ref="A122:AJ122"/>
    <mergeCell ref="A138:AJ139"/>
    <mergeCell ref="A114:C114"/>
    <mergeCell ref="D114:AJ114"/>
    <mergeCell ref="A115:C115"/>
    <mergeCell ref="A116:C116"/>
    <mergeCell ref="A117:C117"/>
    <mergeCell ref="A118:C118"/>
    <mergeCell ref="A119:C119"/>
    <mergeCell ref="A120:C120"/>
    <mergeCell ref="A121:C121"/>
    <mergeCell ref="D115:AJ115"/>
    <mergeCell ref="D116:AJ116"/>
    <mergeCell ref="D117:AJ117"/>
    <mergeCell ref="D118:AJ118"/>
    <mergeCell ref="D119:AJ119"/>
    <mergeCell ref="D120:AJ120"/>
    <mergeCell ref="D121:AJ121"/>
    <mergeCell ref="A133:T133"/>
    <mergeCell ref="U133:Z133"/>
    <mergeCell ref="B129:T129"/>
    <mergeCell ref="U129:Z129"/>
    <mergeCell ref="AA129:AJ129"/>
  </mergeCells>
  <printOptions horizontalCentered="1"/>
  <pageMargins left="0.62992125984251968" right="0.43307086614173229" top="1.4173228346456694" bottom="0.51181102362204722" header="0.31496062992125984" footer="0.51181102362204722"/>
  <pageSetup paperSize="122" scale="77" fitToHeight="4" orientation="portrait" r:id="rId1"/>
  <headerFooter>
    <oddHeader>&amp;C&amp;G</oddHeader>
  </headerFooter>
  <rowBreaks count="1" manualBreakCount="1">
    <brk id="72"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C000"/>
    <pageSetUpPr fitToPage="1"/>
  </sheetPr>
  <dimension ref="A1:AO236"/>
  <sheetViews>
    <sheetView topLeftCell="A209" zoomScaleNormal="100" workbookViewId="0">
      <selection activeCell="Z209" sqref="Z209:AD210"/>
    </sheetView>
  </sheetViews>
  <sheetFormatPr baseColWidth="10" defaultColWidth="11.42578125" defaultRowHeight="12.75" x14ac:dyDescent="0.2"/>
  <cols>
    <col min="1" max="1" width="3.140625" style="41" customWidth="1"/>
    <col min="2" max="6" width="3.140625" style="25" customWidth="1"/>
    <col min="7" max="7" width="4.42578125" style="25" customWidth="1"/>
    <col min="8" max="36" width="3.140625" style="25" customWidth="1"/>
    <col min="37" max="16384" width="11.42578125" style="3"/>
  </cols>
  <sheetData>
    <row r="1" spans="1:36" ht="13.5" customHeight="1" x14ac:dyDescent="0.2">
      <c r="A1" s="487"/>
    </row>
    <row r="2" spans="1:36" ht="11.25" customHeight="1" x14ac:dyDescent="0.2">
      <c r="A2" s="484"/>
    </row>
    <row r="3" spans="1:36" ht="18.75" customHeight="1" x14ac:dyDescent="0.2">
      <c r="A3" s="848" t="str">
        <f>CONCATENATE("AVISO DE INVITACIÓN PÜBLICA N° ",Datos!$B$24)</f>
        <v>AVISO DE INVITACIÓN PÜBLICA N° 17</v>
      </c>
      <c r="B3" s="848"/>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8"/>
      <c r="AC3" s="848"/>
      <c r="AD3" s="848"/>
      <c r="AE3" s="848"/>
      <c r="AF3" s="848"/>
      <c r="AG3" s="848"/>
      <c r="AH3" s="848"/>
      <c r="AI3" s="848"/>
      <c r="AJ3" s="848"/>
    </row>
    <row r="4" spans="1:36" ht="15" customHeight="1" x14ac:dyDescent="0.2">
      <c r="A4" s="849" t="str">
        <f>+Datos!$D$24</f>
        <v>31 de julio de 2024</v>
      </c>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row>
    <row r="5" spans="1:36" ht="15" customHeight="1" x14ac:dyDescent="0.2">
      <c r="A5" s="850" t="s">
        <v>71</v>
      </c>
      <c r="B5" s="850"/>
      <c r="C5" s="850"/>
      <c r="D5" s="850"/>
      <c r="E5" s="850"/>
      <c r="F5" s="850"/>
      <c r="G5" s="850"/>
      <c r="H5" s="850"/>
      <c r="I5" s="850"/>
      <c r="J5" s="850"/>
      <c r="K5" s="850"/>
      <c r="L5" s="850"/>
      <c r="M5" s="850"/>
      <c r="N5" s="850"/>
      <c r="O5" s="850"/>
      <c r="P5" s="850"/>
      <c r="Q5" s="850"/>
      <c r="R5" s="850"/>
      <c r="S5" s="850"/>
      <c r="T5" s="850"/>
      <c r="U5" s="850"/>
      <c r="V5" s="850"/>
      <c r="W5" s="850"/>
      <c r="X5" s="850"/>
      <c r="Y5" s="850"/>
      <c r="Z5" s="850"/>
      <c r="AA5" s="850"/>
      <c r="AB5" s="850"/>
      <c r="AC5" s="850"/>
      <c r="AD5" s="850"/>
      <c r="AE5" s="850"/>
      <c r="AF5" s="850"/>
      <c r="AG5" s="850"/>
      <c r="AH5" s="850"/>
      <c r="AI5" s="850"/>
      <c r="AJ5" s="850"/>
    </row>
    <row r="6" spans="1:36" x14ac:dyDescent="0.2">
      <c r="A6" s="346"/>
      <c r="B6" s="346"/>
      <c r="C6" s="346"/>
      <c r="D6" s="346"/>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row>
    <row r="7" spans="1:36" x14ac:dyDescent="0.2">
      <c r="A7" s="352" t="s">
        <v>458</v>
      </c>
      <c r="B7" s="346"/>
      <c r="C7" s="346"/>
      <c r="D7" s="346"/>
      <c r="E7" s="51"/>
      <c r="F7" s="51"/>
      <c r="G7" s="51"/>
      <c r="H7" s="51"/>
      <c r="I7" s="51"/>
      <c r="J7" s="51"/>
      <c r="K7" s="51"/>
      <c r="L7" s="51"/>
      <c r="M7" s="51"/>
      <c r="N7" s="51"/>
      <c r="O7" s="51"/>
      <c r="P7" s="51"/>
      <c r="Q7" s="51"/>
      <c r="R7" s="51"/>
      <c r="S7" s="51"/>
      <c r="T7" s="51"/>
      <c r="U7" s="51"/>
      <c r="V7" s="51"/>
      <c r="W7" s="51"/>
      <c r="X7" s="51"/>
      <c r="Y7" s="51"/>
      <c r="Z7" s="51"/>
      <c r="AA7" s="51"/>
      <c r="AB7" s="51"/>
      <c r="AC7" s="51"/>
      <c r="AD7" s="51"/>
      <c r="AE7" s="51"/>
      <c r="AF7" s="51"/>
      <c r="AG7" s="51"/>
      <c r="AH7" s="51"/>
      <c r="AI7" s="51"/>
      <c r="AJ7" s="51"/>
    </row>
    <row r="8" spans="1:36" x14ac:dyDescent="0.2">
      <c r="A8" s="352"/>
      <c r="B8" s="346"/>
      <c r="C8" s="346"/>
      <c r="D8" s="346"/>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row>
    <row r="9" spans="1:36" x14ac:dyDescent="0.2">
      <c r="A9" s="891" t="str">
        <f>CONCATENATE("En desarrollo de sus competencias, la INSTITUCION EDUCATIVA ",Datos!$B$4," requiere celebrar contrato que  tenga como objeto la: ",Datos!B19," y según el siguiente detalle:")</f>
        <v>En desarrollo de sus competencias, la INSTITUCION EDUCATIVA INSTITUCIÓN EDUCATIVA SAN ROBERTO BELARMINO requiere celebrar contrato que  tenga como objeto la: Adquisición de implementos e insumos para la huerta escolar y los jardines internos de la institucióno y lombrices para proyecto de Media Tècnica: Monitoreo Ambiental.  y según el siguiente detalle:</v>
      </c>
      <c r="B9" s="891"/>
      <c r="C9" s="891"/>
      <c r="D9" s="891"/>
      <c r="E9" s="891"/>
      <c r="F9" s="891"/>
      <c r="G9" s="891"/>
      <c r="H9" s="891"/>
      <c r="I9" s="891"/>
      <c r="J9" s="891"/>
      <c r="K9" s="891"/>
      <c r="L9" s="891"/>
      <c r="M9" s="891"/>
      <c r="N9" s="891"/>
      <c r="O9" s="891"/>
      <c r="P9" s="891"/>
      <c r="Q9" s="891"/>
      <c r="R9" s="891"/>
      <c r="S9" s="891"/>
      <c r="T9" s="891"/>
      <c r="U9" s="891"/>
      <c r="V9" s="891"/>
      <c r="W9" s="891"/>
      <c r="X9" s="891"/>
      <c r="Y9" s="891"/>
      <c r="Z9" s="891"/>
      <c r="AA9" s="891"/>
      <c r="AB9" s="891"/>
      <c r="AC9" s="891"/>
      <c r="AD9" s="891"/>
      <c r="AE9" s="891"/>
      <c r="AF9" s="891"/>
      <c r="AG9" s="891"/>
      <c r="AH9" s="891"/>
      <c r="AI9" s="891"/>
      <c r="AJ9" s="891"/>
    </row>
    <row r="10" spans="1:36" ht="26.25" customHeight="1" x14ac:dyDescent="0.2">
      <c r="A10" s="891"/>
      <c r="B10" s="891"/>
      <c r="C10" s="891"/>
      <c r="D10" s="891"/>
      <c r="E10" s="891"/>
      <c r="F10" s="891"/>
      <c r="G10" s="891"/>
      <c r="H10" s="891"/>
      <c r="I10" s="891"/>
      <c r="J10" s="891"/>
      <c r="K10" s="891"/>
      <c r="L10" s="891"/>
      <c r="M10" s="891"/>
      <c r="N10" s="891"/>
      <c r="O10" s="891"/>
      <c r="P10" s="891"/>
      <c r="Q10" s="891"/>
      <c r="R10" s="891"/>
      <c r="S10" s="891"/>
      <c r="T10" s="891"/>
      <c r="U10" s="891"/>
      <c r="V10" s="891"/>
      <c r="W10" s="891"/>
      <c r="X10" s="891"/>
      <c r="Y10" s="891"/>
      <c r="Z10" s="891"/>
      <c r="AA10" s="891"/>
      <c r="AB10" s="891"/>
      <c r="AC10" s="891"/>
      <c r="AD10" s="891"/>
      <c r="AE10" s="891"/>
      <c r="AF10" s="891"/>
      <c r="AG10" s="891"/>
      <c r="AH10" s="891"/>
      <c r="AI10" s="891"/>
      <c r="AJ10" s="891"/>
    </row>
    <row r="11" spans="1:36" x14ac:dyDescent="0.2">
      <c r="A11" s="55"/>
      <c r="B11" s="55"/>
      <c r="C11" s="55"/>
      <c r="D11" s="55"/>
      <c r="E11" s="55"/>
      <c r="F11" s="55"/>
      <c r="G11" s="55"/>
      <c r="H11" s="55"/>
      <c r="I11" s="55"/>
      <c r="J11" s="55"/>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row>
    <row r="12" spans="1:36" ht="12.75" customHeight="1" x14ac:dyDescent="0.2">
      <c r="A12" s="844" t="str">
        <f>+Datos!$A$113</f>
        <v>ITEM</v>
      </c>
      <c r="B12" s="844"/>
      <c r="C12" s="845" t="str">
        <f>Datos!$B$113</f>
        <v>CANTIDAD</v>
      </c>
      <c r="D12" s="845"/>
      <c r="E12" s="845"/>
      <c r="F12" s="894" t="str">
        <f>Datos!$C$113</f>
        <v>UNIDAD DE MEDIDA</v>
      </c>
      <c r="G12" s="895"/>
      <c r="H12" s="895"/>
      <c r="I12" s="895"/>
      <c r="J12" s="896"/>
      <c r="K12" s="813" t="str">
        <f>Datos!$D$113</f>
        <v xml:space="preserve">DESCRIPCION </v>
      </c>
      <c r="L12" s="813"/>
      <c r="M12" s="813"/>
      <c r="N12" s="813"/>
      <c r="O12" s="813"/>
      <c r="P12" s="813"/>
      <c r="Q12" s="813"/>
      <c r="R12" s="813"/>
      <c r="S12" s="813"/>
      <c r="T12" s="813"/>
      <c r="U12" s="813"/>
      <c r="V12" s="813"/>
      <c r="W12" s="813"/>
      <c r="X12" s="813"/>
      <c r="Y12" s="813"/>
      <c r="Z12" s="813"/>
      <c r="AA12" s="813"/>
      <c r="AB12" s="813"/>
      <c r="AC12" s="813"/>
      <c r="AD12" s="813"/>
      <c r="AE12" s="813"/>
      <c r="AF12" s="813"/>
      <c r="AG12" s="813"/>
      <c r="AH12" s="813"/>
      <c r="AI12" s="813"/>
      <c r="AJ12" s="813"/>
    </row>
    <row r="13" spans="1:36" ht="24" customHeight="1" x14ac:dyDescent="0.2">
      <c r="A13" s="804">
        <f>+Datos!A114</f>
        <v>1</v>
      </c>
      <c r="B13" s="805"/>
      <c r="C13" s="816">
        <f>+Datos!B114</f>
        <v>2</v>
      </c>
      <c r="D13" s="816"/>
      <c r="E13" s="816"/>
      <c r="F13" s="816" t="str">
        <f>+Datos!C114</f>
        <v>BULTOS</v>
      </c>
      <c r="G13" s="816"/>
      <c r="H13" s="816"/>
      <c r="I13" s="816"/>
      <c r="J13" s="816"/>
      <c r="K13" s="812" t="str">
        <f>+Datos!D114</f>
        <v>TIERRA ABONADA</v>
      </c>
      <c r="L13" s="812"/>
      <c r="M13" s="812"/>
      <c r="N13" s="812"/>
      <c r="O13" s="812"/>
      <c r="P13" s="812"/>
      <c r="Q13" s="812"/>
      <c r="R13" s="812"/>
      <c r="S13" s="812"/>
      <c r="T13" s="812"/>
      <c r="U13" s="812"/>
      <c r="V13" s="812"/>
      <c r="W13" s="812"/>
      <c r="X13" s="812"/>
      <c r="Y13" s="812"/>
      <c r="Z13" s="812"/>
      <c r="AA13" s="812"/>
      <c r="AB13" s="812"/>
      <c r="AC13" s="812"/>
      <c r="AD13" s="812"/>
      <c r="AE13" s="812"/>
      <c r="AF13" s="812"/>
      <c r="AG13" s="812"/>
      <c r="AH13" s="812"/>
      <c r="AI13" s="812"/>
      <c r="AJ13" s="812"/>
    </row>
    <row r="14" spans="1:36" ht="23.25" customHeight="1" x14ac:dyDescent="0.2">
      <c r="A14" s="804">
        <f>+Datos!A115</f>
        <v>2</v>
      </c>
      <c r="B14" s="805"/>
      <c r="C14" s="816">
        <f>+Datos!B115</f>
        <v>4</v>
      </c>
      <c r="D14" s="816"/>
      <c r="E14" s="816"/>
      <c r="F14" s="816" t="str">
        <f>+Datos!C115</f>
        <v>KILO</v>
      </c>
      <c r="G14" s="816"/>
      <c r="H14" s="816"/>
      <c r="I14" s="816"/>
      <c r="J14" s="816"/>
      <c r="K14" s="812" t="str">
        <f>+Datos!D115</f>
        <v>HUMUS</v>
      </c>
      <c r="L14" s="812"/>
      <c r="M14" s="812"/>
      <c r="N14" s="812"/>
      <c r="O14" s="812"/>
      <c r="P14" s="812"/>
      <c r="Q14" s="812"/>
      <c r="R14" s="812"/>
      <c r="S14" s="812"/>
      <c r="T14" s="812"/>
      <c r="U14" s="812"/>
      <c r="V14" s="812"/>
      <c r="W14" s="812"/>
      <c r="X14" s="812"/>
      <c r="Y14" s="812"/>
      <c r="Z14" s="812"/>
      <c r="AA14" s="812"/>
      <c r="AB14" s="812"/>
      <c r="AC14" s="812"/>
      <c r="AD14" s="812"/>
      <c r="AE14" s="812"/>
      <c r="AF14" s="812"/>
      <c r="AG14" s="812"/>
      <c r="AH14" s="812"/>
      <c r="AI14" s="812"/>
      <c r="AJ14" s="812"/>
    </row>
    <row r="15" spans="1:36" ht="21.75" customHeight="1" x14ac:dyDescent="0.2">
      <c r="A15" s="804">
        <f>+Datos!A116</f>
        <v>3</v>
      </c>
      <c r="B15" s="805"/>
      <c r="C15" s="816">
        <f>+Datos!B116</f>
        <v>3</v>
      </c>
      <c r="D15" s="816"/>
      <c r="E15" s="816"/>
      <c r="F15" s="816" t="str">
        <f>+Datos!C116</f>
        <v>UNIDAD</v>
      </c>
      <c r="G15" s="816"/>
      <c r="H15" s="816"/>
      <c r="I15" s="816"/>
      <c r="J15" s="816"/>
      <c r="K15" s="812" t="str">
        <f>+Datos!D116</f>
        <v>CAPACHO No. 40</v>
      </c>
      <c r="L15" s="812"/>
      <c r="M15" s="812"/>
      <c r="N15" s="812"/>
      <c r="O15" s="812"/>
      <c r="P15" s="812"/>
      <c r="Q15" s="812"/>
      <c r="R15" s="812"/>
      <c r="S15" s="812"/>
      <c r="T15" s="812"/>
      <c r="U15" s="812"/>
      <c r="V15" s="812"/>
      <c r="W15" s="812"/>
      <c r="X15" s="812"/>
      <c r="Y15" s="812"/>
      <c r="Z15" s="812"/>
      <c r="AA15" s="812"/>
      <c r="AB15" s="812"/>
      <c r="AC15" s="812"/>
      <c r="AD15" s="812"/>
      <c r="AE15" s="812"/>
      <c r="AF15" s="812"/>
      <c r="AG15" s="812"/>
      <c r="AH15" s="812"/>
      <c r="AI15" s="812"/>
      <c r="AJ15" s="812"/>
    </row>
    <row r="16" spans="1:36" ht="21" customHeight="1" x14ac:dyDescent="0.2">
      <c r="A16" s="804">
        <f>+Datos!A117</f>
        <v>4</v>
      </c>
      <c r="B16" s="805"/>
      <c r="C16" s="816">
        <f>+Datos!B117</f>
        <v>4</v>
      </c>
      <c r="D16" s="816"/>
      <c r="E16" s="816"/>
      <c r="F16" s="816" t="str">
        <f>+Datos!C117</f>
        <v>UNIDAD</v>
      </c>
      <c r="G16" s="816"/>
      <c r="H16" s="816"/>
      <c r="I16" s="816"/>
      <c r="J16" s="816"/>
      <c r="K16" s="812" t="str">
        <f>+Datos!D117</f>
        <v>ROSAS</v>
      </c>
      <c r="L16" s="812"/>
      <c r="M16" s="812"/>
      <c r="N16" s="812"/>
      <c r="O16" s="812"/>
      <c r="P16" s="812"/>
      <c r="Q16" s="812"/>
      <c r="R16" s="812"/>
      <c r="S16" s="812"/>
      <c r="T16" s="812"/>
      <c r="U16" s="812"/>
      <c r="V16" s="812"/>
      <c r="W16" s="812"/>
      <c r="X16" s="812"/>
      <c r="Y16" s="812"/>
      <c r="Z16" s="812"/>
      <c r="AA16" s="812"/>
      <c r="AB16" s="812"/>
      <c r="AC16" s="812"/>
      <c r="AD16" s="812"/>
      <c r="AE16" s="812"/>
      <c r="AF16" s="812"/>
      <c r="AG16" s="812"/>
      <c r="AH16" s="812"/>
      <c r="AI16" s="812"/>
      <c r="AJ16" s="812"/>
    </row>
    <row r="17" spans="1:36" ht="15" customHeight="1" x14ac:dyDescent="0.2">
      <c r="A17" s="804">
        <f>+Datos!A118</f>
        <v>5</v>
      </c>
      <c r="B17" s="805"/>
      <c r="C17" s="816">
        <f>+Datos!B118</f>
        <v>1</v>
      </c>
      <c r="D17" s="816"/>
      <c r="E17" s="816"/>
      <c r="F17" s="816" t="str">
        <f>+Datos!C118</f>
        <v>KIT</v>
      </c>
      <c r="G17" s="816"/>
      <c r="H17" s="816"/>
      <c r="I17" s="816"/>
      <c r="J17" s="816"/>
      <c r="K17" s="812" t="str">
        <f>+Datos!D118</f>
        <v>HERRAMIENTAS</v>
      </c>
      <c r="L17" s="812"/>
      <c r="M17" s="812"/>
      <c r="N17" s="812"/>
      <c r="O17" s="812"/>
      <c r="P17" s="812"/>
      <c r="Q17" s="812"/>
      <c r="R17" s="812"/>
      <c r="S17" s="812"/>
      <c r="T17" s="812"/>
      <c r="U17" s="812"/>
      <c r="V17" s="812"/>
      <c r="W17" s="812"/>
      <c r="X17" s="812"/>
      <c r="Y17" s="812"/>
      <c r="Z17" s="812"/>
      <c r="AA17" s="812"/>
      <c r="AB17" s="812"/>
      <c r="AC17" s="812"/>
      <c r="AD17" s="812"/>
      <c r="AE17" s="812"/>
      <c r="AF17" s="812"/>
      <c r="AG17" s="812"/>
      <c r="AH17" s="812"/>
      <c r="AI17" s="812"/>
      <c r="AJ17" s="812"/>
    </row>
    <row r="18" spans="1:36" ht="21.75" customHeight="1" x14ac:dyDescent="0.2">
      <c r="A18" s="804">
        <f>+Datos!A119</f>
        <v>6</v>
      </c>
      <c r="B18" s="805"/>
      <c r="C18" s="816">
        <f>+Datos!B119</f>
        <v>2</v>
      </c>
      <c r="D18" s="816"/>
      <c r="E18" s="816"/>
      <c r="F18" s="816" t="str">
        <f>+Datos!C119</f>
        <v>UNIDAD</v>
      </c>
      <c r="G18" s="816"/>
      <c r="H18" s="816"/>
      <c r="I18" s="816"/>
      <c r="J18" s="816"/>
      <c r="K18" s="812" t="str">
        <f>+Datos!D119</f>
        <v>BAILARINA</v>
      </c>
      <c r="L18" s="812"/>
      <c r="M18" s="812"/>
      <c r="N18" s="812"/>
      <c r="O18" s="812"/>
      <c r="P18" s="812"/>
      <c r="Q18" s="812"/>
      <c r="R18" s="812"/>
      <c r="S18" s="812"/>
      <c r="T18" s="812"/>
      <c r="U18" s="812"/>
      <c r="V18" s="812"/>
      <c r="W18" s="812"/>
      <c r="X18" s="812"/>
      <c r="Y18" s="812"/>
      <c r="Z18" s="812"/>
      <c r="AA18" s="812"/>
      <c r="AB18" s="812"/>
      <c r="AC18" s="812"/>
      <c r="AD18" s="812"/>
      <c r="AE18" s="812"/>
      <c r="AF18" s="812"/>
      <c r="AG18" s="812"/>
      <c r="AH18" s="812"/>
      <c r="AI18" s="812"/>
      <c r="AJ18" s="812"/>
    </row>
    <row r="19" spans="1:36" ht="21.75" customHeight="1" x14ac:dyDescent="0.2">
      <c r="A19" s="804">
        <f>+Datos!A120</f>
        <v>7</v>
      </c>
      <c r="B19" s="805"/>
      <c r="C19" s="816">
        <f>+Datos!B120</f>
        <v>3</v>
      </c>
      <c r="D19" s="816"/>
      <c r="E19" s="816"/>
      <c r="F19" s="816" t="str">
        <f>+Datos!C120</f>
        <v>UNIDAD</v>
      </c>
      <c r="G19" s="816"/>
      <c r="H19" s="816"/>
      <c r="I19" s="816"/>
      <c r="J19" s="816"/>
      <c r="K19" s="812" t="str">
        <f>+Datos!D120</f>
        <v>MATERA DE BARRO</v>
      </c>
      <c r="L19" s="812"/>
      <c r="M19" s="812"/>
      <c r="N19" s="812"/>
      <c r="O19" s="812"/>
      <c r="P19" s="812"/>
      <c r="Q19" s="812"/>
      <c r="R19" s="812"/>
      <c r="S19" s="812"/>
      <c r="T19" s="812"/>
      <c r="U19" s="812"/>
      <c r="V19" s="812"/>
      <c r="W19" s="812"/>
      <c r="X19" s="812"/>
      <c r="Y19" s="812"/>
      <c r="Z19" s="812"/>
      <c r="AA19" s="812"/>
      <c r="AB19" s="812"/>
      <c r="AC19" s="812"/>
      <c r="AD19" s="812"/>
      <c r="AE19" s="812"/>
      <c r="AF19" s="812"/>
      <c r="AG19" s="812"/>
      <c r="AH19" s="812"/>
      <c r="AI19" s="812"/>
      <c r="AJ19" s="812"/>
    </row>
    <row r="20" spans="1:36" ht="22.5" customHeight="1" x14ac:dyDescent="0.2">
      <c r="A20" s="804">
        <f>+Datos!A121</f>
        <v>8</v>
      </c>
      <c r="B20" s="805"/>
      <c r="C20" s="816">
        <f>+Datos!B121</f>
        <v>1</v>
      </c>
      <c r="D20" s="816"/>
      <c r="E20" s="816"/>
      <c r="F20" s="816" t="str">
        <f>+Datos!C121</f>
        <v>UNIDAD</v>
      </c>
      <c r="G20" s="816"/>
      <c r="H20" s="816"/>
      <c r="I20" s="816"/>
      <c r="J20" s="816"/>
      <c r="K20" s="812" t="str">
        <f>+Datos!D121</f>
        <v>MATERA DE BARRO</v>
      </c>
      <c r="L20" s="812"/>
      <c r="M20" s="812"/>
      <c r="N20" s="812"/>
      <c r="O20" s="812"/>
      <c r="P20" s="812"/>
      <c r="Q20" s="812"/>
      <c r="R20" s="812"/>
      <c r="S20" s="812"/>
      <c r="T20" s="812"/>
      <c r="U20" s="812"/>
      <c r="V20" s="812"/>
      <c r="W20" s="812"/>
      <c r="X20" s="812"/>
      <c r="Y20" s="812"/>
      <c r="Z20" s="812"/>
      <c r="AA20" s="812"/>
      <c r="AB20" s="812"/>
      <c r="AC20" s="812"/>
      <c r="AD20" s="812"/>
      <c r="AE20" s="812"/>
      <c r="AF20" s="812"/>
      <c r="AG20" s="812"/>
      <c r="AH20" s="812"/>
      <c r="AI20" s="812"/>
      <c r="AJ20" s="812"/>
    </row>
    <row r="21" spans="1:36" ht="18.75" customHeight="1" x14ac:dyDescent="0.2">
      <c r="A21" s="804">
        <f>+Datos!A122</f>
        <v>9</v>
      </c>
      <c r="B21" s="805"/>
      <c r="C21" s="816">
        <f>+Datos!B122</f>
        <v>3</v>
      </c>
      <c r="D21" s="816"/>
      <c r="E21" s="816"/>
      <c r="F21" s="816" t="str">
        <f>+Datos!C122</f>
        <v>UNIDAD</v>
      </c>
      <c r="G21" s="816"/>
      <c r="H21" s="816"/>
      <c r="I21" s="816"/>
      <c r="J21" s="816"/>
      <c r="K21" s="812" t="str">
        <f>+Datos!D122</f>
        <v>MATERA PLASTICA</v>
      </c>
      <c r="L21" s="812"/>
      <c r="M21" s="812"/>
      <c r="N21" s="812"/>
      <c r="O21" s="812"/>
      <c r="P21" s="812"/>
      <c r="Q21" s="812"/>
      <c r="R21" s="812"/>
      <c r="S21" s="812"/>
      <c r="T21" s="812"/>
      <c r="U21" s="812"/>
      <c r="V21" s="812"/>
      <c r="W21" s="812"/>
      <c r="X21" s="812"/>
      <c r="Y21" s="812"/>
      <c r="Z21" s="812"/>
      <c r="AA21" s="812"/>
      <c r="AB21" s="812"/>
      <c r="AC21" s="812"/>
      <c r="AD21" s="812"/>
      <c r="AE21" s="812"/>
      <c r="AF21" s="812"/>
      <c r="AG21" s="812"/>
      <c r="AH21" s="812"/>
      <c r="AI21" s="812"/>
      <c r="AJ21" s="812"/>
    </row>
    <row r="22" spans="1:36" ht="21.75" customHeight="1" x14ac:dyDescent="0.2">
      <c r="A22" s="804">
        <f>+Datos!A123</f>
        <v>10</v>
      </c>
      <c r="B22" s="805"/>
      <c r="C22" s="816">
        <f>+Datos!B123</f>
        <v>2</v>
      </c>
      <c r="D22" s="816"/>
      <c r="E22" s="816"/>
      <c r="F22" s="816" t="str">
        <f>+Datos!C123</f>
        <v>UNIDAD</v>
      </c>
      <c r="G22" s="816"/>
      <c r="H22" s="816"/>
      <c r="I22" s="816"/>
      <c r="J22" s="816"/>
      <c r="K22" s="812" t="str">
        <f>+Datos!D123</f>
        <v xml:space="preserve">CROTO </v>
      </c>
      <c r="L22" s="812"/>
      <c r="M22" s="812"/>
      <c r="N22" s="812"/>
      <c r="O22" s="812"/>
      <c r="P22" s="812"/>
      <c r="Q22" s="812"/>
      <c r="R22" s="812"/>
      <c r="S22" s="812"/>
      <c r="T22" s="812"/>
      <c r="U22" s="812"/>
      <c r="V22" s="812"/>
      <c r="W22" s="812"/>
      <c r="X22" s="812"/>
      <c r="Y22" s="812"/>
      <c r="Z22" s="812"/>
      <c r="AA22" s="812"/>
      <c r="AB22" s="812"/>
      <c r="AC22" s="812"/>
      <c r="AD22" s="812"/>
      <c r="AE22" s="812"/>
      <c r="AF22" s="812"/>
      <c r="AG22" s="812"/>
      <c r="AH22" s="812"/>
      <c r="AI22" s="812"/>
      <c r="AJ22" s="812"/>
    </row>
    <row r="23" spans="1:36" ht="16.5" x14ac:dyDescent="0.2">
      <c r="A23" s="804">
        <f>+Datos!A124</f>
        <v>11</v>
      </c>
      <c r="B23" s="805"/>
      <c r="C23" s="816">
        <f>+Datos!B124</f>
        <v>2</v>
      </c>
      <c r="D23" s="816"/>
      <c r="E23" s="816"/>
      <c r="F23" s="816" t="str">
        <f>+Datos!C124</f>
        <v>UNIDAD</v>
      </c>
      <c r="G23" s="816"/>
      <c r="H23" s="816"/>
      <c r="I23" s="816"/>
      <c r="J23" s="816"/>
      <c r="K23" s="812" t="str">
        <f>+Datos!D124</f>
        <v>MIAMI MATIZADO</v>
      </c>
      <c r="L23" s="812"/>
      <c r="M23" s="812"/>
      <c r="N23" s="812"/>
      <c r="O23" s="812"/>
      <c r="P23" s="812"/>
      <c r="Q23" s="812"/>
      <c r="R23" s="812"/>
      <c r="S23" s="812"/>
      <c r="T23" s="812"/>
      <c r="U23" s="812"/>
      <c r="V23" s="812"/>
      <c r="W23" s="812"/>
      <c r="X23" s="812"/>
      <c r="Y23" s="812"/>
      <c r="Z23" s="812"/>
      <c r="AA23" s="812"/>
      <c r="AB23" s="812"/>
      <c r="AC23" s="812"/>
      <c r="AD23" s="812"/>
      <c r="AE23" s="812"/>
      <c r="AF23" s="812"/>
      <c r="AG23" s="812"/>
      <c r="AH23" s="812"/>
      <c r="AI23" s="812"/>
      <c r="AJ23" s="812"/>
    </row>
    <row r="24" spans="1:36" ht="16.5" x14ac:dyDescent="0.2">
      <c r="A24" s="804">
        <f>+Datos!A136</f>
        <v>12</v>
      </c>
      <c r="B24" s="805"/>
      <c r="C24" s="816">
        <f>+Datos!B136</f>
        <v>1</v>
      </c>
      <c r="D24" s="816"/>
      <c r="E24" s="816"/>
      <c r="F24" s="816" t="str">
        <f>+Datos!C136</f>
        <v>UNIDAD</v>
      </c>
      <c r="G24" s="816"/>
      <c r="H24" s="816"/>
      <c r="I24" s="816"/>
      <c r="J24" s="816"/>
      <c r="K24" s="812" t="str">
        <f>+Datos!D136</f>
        <v>HILO DE YUTE</v>
      </c>
      <c r="L24" s="812"/>
      <c r="M24" s="812"/>
      <c r="N24" s="812"/>
      <c r="O24" s="812"/>
      <c r="P24" s="812"/>
      <c r="Q24" s="812"/>
      <c r="R24" s="812"/>
      <c r="S24" s="812"/>
      <c r="T24" s="812"/>
      <c r="U24" s="812"/>
      <c r="V24" s="812"/>
      <c r="W24" s="812"/>
      <c r="X24" s="812"/>
      <c r="Y24" s="812"/>
      <c r="Z24" s="812"/>
      <c r="AA24" s="812"/>
      <c r="AB24" s="812"/>
      <c r="AC24" s="812"/>
      <c r="AD24" s="812"/>
      <c r="AE24" s="812"/>
      <c r="AF24" s="812"/>
      <c r="AG24" s="812"/>
      <c r="AH24" s="812"/>
      <c r="AI24" s="812"/>
      <c r="AJ24" s="812"/>
    </row>
    <row r="25" spans="1:36" ht="16.5" x14ac:dyDescent="0.2">
      <c r="A25" s="804">
        <v>13</v>
      </c>
      <c r="B25" s="805"/>
      <c r="C25" s="816">
        <f>+Datos!B140</f>
        <v>4</v>
      </c>
      <c r="D25" s="816"/>
      <c r="E25" s="816"/>
      <c r="F25" s="816" t="str">
        <f>+Datos!C137</f>
        <v>UNIDAD</v>
      </c>
      <c r="G25" s="816"/>
      <c r="H25" s="816"/>
      <c r="I25" s="816"/>
      <c r="J25" s="816"/>
      <c r="K25" s="812" t="str">
        <f>+Datos!D140</f>
        <v>PLANTA DE FLOR</v>
      </c>
      <c r="L25" s="812"/>
      <c r="M25" s="812"/>
      <c r="N25" s="812"/>
      <c r="O25" s="812"/>
      <c r="P25" s="812"/>
      <c r="Q25" s="812"/>
      <c r="R25" s="812"/>
      <c r="S25" s="812"/>
      <c r="T25" s="812"/>
      <c r="U25" s="812"/>
      <c r="V25" s="812"/>
      <c r="W25" s="812"/>
      <c r="X25" s="812"/>
      <c r="Y25" s="812"/>
      <c r="Z25" s="812"/>
      <c r="AA25" s="812"/>
      <c r="AB25" s="812"/>
      <c r="AC25" s="812"/>
      <c r="AD25" s="812"/>
      <c r="AE25" s="812"/>
      <c r="AF25" s="812"/>
      <c r="AG25" s="812"/>
      <c r="AH25" s="812"/>
      <c r="AI25" s="812"/>
      <c r="AJ25" s="812"/>
    </row>
    <row r="26" spans="1:36" ht="16.5" x14ac:dyDescent="0.2">
      <c r="A26" s="804">
        <v>14</v>
      </c>
      <c r="B26" s="805"/>
      <c r="C26" s="816">
        <f>+Datos!B137</f>
        <v>1</v>
      </c>
      <c r="D26" s="816"/>
      <c r="E26" s="816"/>
      <c r="F26" s="816" t="str">
        <f>+Datos!C138</f>
        <v>KILO</v>
      </c>
      <c r="G26" s="816"/>
      <c r="H26" s="816"/>
      <c r="I26" s="816"/>
      <c r="J26" s="816"/>
      <c r="K26" s="812" t="str">
        <f>+Datos!D137</f>
        <v>SOPORTE DE MADERA</v>
      </c>
      <c r="L26" s="812"/>
      <c r="M26" s="812"/>
      <c r="N26" s="812"/>
      <c r="O26" s="812"/>
      <c r="P26" s="812"/>
      <c r="Q26" s="812"/>
      <c r="R26" s="812"/>
      <c r="S26" s="812"/>
      <c r="T26" s="812"/>
      <c r="U26" s="812"/>
      <c r="V26" s="812"/>
      <c r="W26" s="812"/>
      <c r="X26" s="812"/>
      <c r="Y26" s="812"/>
      <c r="Z26" s="812"/>
      <c r="AA26" s="812"/>
      <c r="AB26" s="812"/>
      <c r="AC26" s="812"/>
      <c r="AD26" s="812"/>
      <c r="AE26" s="812"/>
      <c r="AF26" s="812"/>
      <c r="AG26" s="812"/>
      <c r="AH26" s="812"/>
      <c r="AI26" s="812"/>
      <c r="AJ26" s="812"/>
    </row>
    <row r="27" spans="1:36" ht="16.5" x14ac:dyDescent="0.2">
      <c r="A27" s="804">
        <v>15</v>
      </c>
      <c r="B27" s="805"/>
      <c r="C27" s="804">
        <v>2</v>
      </c>
      <c r="D27" s="872"/>
      <c r="E27" s="805"/>
      <c r="F27" s="804" t="s">
        <v>760</v>
      </c>
      <c r="G27" s="872"/>
      <c r="H27" s="872"/>
      <c r="I27" s="872"/>
      <c r="J27" s="805"/>
      <c r="K27" s="897" t="s">
        <v>810</v>
      </c>
      <c r="L27" s="898"/>
      <c r="M27" s="898"/>
      <c r="N27" s="898"/>
      <c r="O27" s="898"/>
      <c r="P27" s="898"/>
      <c r="Q27" s="898"/>
      <c r="R27" s="898"/>
      <c r="S27" s="898"/>
      <c r="T27" s="898"/>
      <c r="U27" s="898"/>
      <c r="V27" s="898"/>
      <c r="W27" s="898"/>
      <c r="X27" s="898"/>
      <c r="Y27" s="898"/>
      <c r="Z27" s="898"/>
      <c r="AA27" s="898"/>
      <c r="AB27" s="898"/>
      <c r="AC27" s="898"/>
      <c r="AD27" s="898"/>
      <c r="AE27" s="898"/>
      <c r="AF27" s="898"/>
      <c r="AG27" s="898"/>
      <c r="AH27" s="898"/>
      <c r="AI27" s="898"/>
      <c r="AJ27" s="899"/>
    </row>
    <row r="28" spans="1:36" ht="16.5" x14ac:dyDescent="0.2">
      <c r="A28" s="892">
        <v>16</v>
      </c>
      <c r="B28" s="893"/>
      <c r="C28" s="816">
        <f>+Datos!B138</f>
        <v>2</v>
      </c>
      <c r="D28" s="816"/>
      <c r="E28" s="816"/>
      <c r="F28" s="816" t="str">
        <f>+Datos!C139</f>
        <v>UNIDAD</v>
      </c>
      <c r="G28" s="816"/>
      <c r="H28" s="816"/>
      <c r="I28" s="816"/>
      <c r="J28" s="816"/>
      <c r="K28" s="812" t="str">
        <f>+Datos!D138</f>
        <v>LOMBRICES</v>
      </c>
      <c r="L28" s="812"/>
      <c r="M28" s="812"/>
      <c r="N28" s="812"/>
      <c r="O28" s="812"/>
      <c r="P28" s="812"/>
      <c r="Q28" s="812"/>
      <c r="R28" s="812"/>
      <c r="S28" s="812"/>
      <c r="T28" s="812"/>
      <c r="U28" s="812"/>
      <c r="V28" s="812"/>
      <c r="W28" s="812"/>
      <c r="X28" s="812"/>
      <c r="Y28" s="812"/>
      <c r="Z28" s="812"/>
      <c r="AA28" s="812"/>
      <c r="AB28" s="812"/>
      <c r="AC28" s="812"/>
      <c r="AD28" s="812"/>
      <c r="AE28" s="812"/>
      <c r="AF28" s="812"/>
      <c r="AG28" s="812"/>
      <c r="AH28" s="812"/>
      <c r="AI28" s="812"/>
      <c r="AJ28" s="812"/>
    </row>
    <row r="29" spans="1:36" x14ac:dyDescent="0.2">
      <c r="A29" s="164"/>
      <c r="B29" s="164"/>
      <c r="C29" s="53"/>
      <c r="D29" s="53"/>
      <c r="E29" s="53"/>
      <c r="F29" s="211"/>
      <c r="G29" s="211"/>
      <c r="H29" s="211"/>
      <c r="I29" s="211"/>
      <c r="J29" s="211"/>
      <c r="K29" s="211"/>
      <c r="L29" s="211"/>
      <c r="M29" s="211"/>
      <c r="N29" s="211"/>
      <c r="O29" s="211"/>
      <c r="P29" s="211"/>
      <c r="Q29" s="211"/>
      <c r="R29" s="211"/>
      <c r="S29" s="211"/>
      <c r="T29" s="211"/>
      <c r="U29" s="211"/>
      <c r="V29" s="211"/>
      <c r="W29" s="211"/>
      <c r="X29" s="211"/>
      <c r="Y29" s="211"/>
      <c r="Z29" s="211"/>
      <c r="AA29" s="211"/>
      <c r="AB29" s="211"/>
      <c r="AC29" s="211"/>
      <c r="AD29" s="211"/>
      <c r="AE29" s="211"/>
      <c r="AF29" s="211"/>
      <c r="AG29" s="211"/>
      <c r="AH29" s="211"/>
      <c r="AI29" s="211"/>
      <c r="AJ29" s="211"/>
    </row>
    <row r="30" spans="1:36" ht="13.5" customHeight="1" x14ac:dyDescent="0.2">
      <c r="A30" s="505" t="str">
        <f>+Datos!D56</f>
        <v>IDENTIFICACIÓN EN EL CLASIFICADOR DE BIENES Y SERVICIOS UNSPC</v>
      </c>
      <c r="B30" s="164"/>
      <c r="C30" s="53"/>
      <c r="D30" s="53"/>
      <c r="E30" s="53"/>
      <c r="F30" s="211"/>
      <c r="G30" s="211"/>
      <c r="H30" s="211"/>
      <c r="I30" s="211"/>
      <c r="J30" s="211"/>
      <c r="K30" s="211"/>
      <c r="L30" s="211"/>
      <c r="M30" s="211"/>
      <c r="N30" s="211"/>
      <c r="O30" s="211"/>
      <c r="P30" s="211"/>
      <c r="Q30" s="211"/>
      <c r="R30" s="211"/>
      <c r="S30" s="211"/>
      <c r="T30" s="211"/>
      <c r="U30" s="211"/>
      <c r="V30" s="211"/>
      <c r="W30" s="211"/>
      <c r="X30" s="211"/>
      <c r="Y30" s="211"/>
      <c r="Z30" s="211"/>
      <c r="AA30" s="211"/>
      <c r="AB30" s="211"/>
      <c r="AC30" s="211"/>
      <c r="AD30" s="211"/>
      <c r="AE30" s="211"/>
      <c r="AF30" s="211"/>
      <c r="AG30" s="211"/>
      <c r="AH30" s="211"/>
      <c r="AI30" s="211"/>
      <c r="AJ30" s="211"/>
    </row>
    <row r="31" spans="1:36" ht="15" customHeight="1" x14ac:dyDescent="0.2">
      <c r="A31" s="810" t="str">
        <f>+Datos!D57</f>
        <v xml:space="preserve">NIVEL </v>
      </c>
      <c r="B31" s="810"/>
      <c r="C31" s="810"/>
      <c r="D31" s="810"/>
      <c r="E31" s="810"/>
      <c r="F31" s="810" t="str">
        <f>+Datos!E57</f>
        <v>CODIGO</v>
      </c>
      <c r="G31" s="810"/>
      <c r="H31" s="810"/>
      <c r="I31" s="810"/>
      <c r="J31" s="810"/>
      <c r="K31" s="810" t="str">
        <f>+Datos!F57</f>
        <v>DESCRIPCION</v>
      </c>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row>
    <row r="32" spans="1:36" ht="15" customHeight="1" x14ac:dyDescent="0.2">
      <c r="A32" s="840" t="str">
        <f>+Datos!D58</f>
        <v xml:space="preserve">Clase
</v>
      </c>
      <c r="B32" s="840"/>
      <c r="C32" s="840"/>
      <c r="D32" s="840"/>
      <c r="E32" s="840"/>
      <c r="F32" s="840">
        <f>+Datos!E58</f>
        <v>10170000</v>
      </c>
      <c r="G32" s="840"/>
      <c r="H32" s="840"/>
      <c r="I32" s="840"/>
      <c r="J32" s="840"/>
      <c r="K32" s="840" t="str">
        <f>+Datos!F58</f>
        <v>Fertilizantes y Nutrientes para platas y Herbicidas</v>
      </c>
      <c r="L32" s="840"/>
      <c r="M32" s="840"/>
      <c r="N32" s="840"/>
      <c r="O32" s="840"/>
      <c r="P32" s="840"/>
      <c r="Q32" s="840"/>
      <c r="R32" s="840"/>
      <c r="S32" s="840"/>
      <c r="T32" s="840"/>
      <c r="U32" s="840"/>
      <c r="V32" s="840"/>
      <c r="W32" s="840"/>
      <c r="X32" s="840"/>
      <c r="Y32" s="840"/>
      <c r="Z32" s="840"/>
      <c r="AA32" s="840"/>
      <c r="AB32" s="840"/>
      <c r="AC32" s="840"/>
      <c r="AD32" s="840"/>
      <c r="AE32" s="840"/>
      <c r="AF32" s="840"/>
      <c r="AG32" s="840"/>
      <c r="AH32" s="840"/>
      <c r="AI32" s="840"/>
      <c r="AJ32" s="840"/>
    </row>
    <row r="33" spans="1:36" ht="15" customHeight="1" x14ac:dyDescent="0.2">
      <c r="A33" s="840" t="str">
        <f>+Datos!D59</f>
        <v xml:space="preserve">Clase
</v>
      </c>
      <c r="B33" s="840"/>
      <c r="C33" s="840"/>
      <c r="D33" s="840"/>
      <c r="E33" s="840"/>
      <c r="F33" s="840">
        <f>+Datos!E59</f>
        <v>10220000</v>
      </c>
      <c r="G33" s="840"/>
      <c r="H33" s="840"/>
      <c r="I33" s="840"/>
      <c r="J33" s="840"/>
      <c r="K33" s="840" t="str">
        <f>+Datos!F59</f>
        <v>Plantas vivas de especies  o variedades de flores bajas.</v>
      </c>
      <c r="L33" s="840"/>
      <c r="M33" s="840"/>
      <c r="N33" s="840"/>
      <c r="O33" s="840"/>
      <c r="P33" s="840"/>
      <c r="Q33" s="840"/>
      <c r="R33" s="840"/>
      <c r="S33" s="840"/>
      <c r="T33" s="840"/>
      <c r="U33" s="840"/>
      <c r="V33" s="840"/>
      <c r="W33" s="840"/>
      <c r="X33" s="840"/>
      <c r="Y33" s="840"/>
      <c r="Z33" s="840"/>
      <c r="AA33" s="840"/>
      <c r="AB33" s="840"/>
      <c r="AC33" s="840"/>
      <c r="AD33" s="840"/>
      <c r="AE33" s="840"/>
      <c r="AF33" s="840"/>
      <c r="AG33" s="840"/>
      <c r="AH33" s="840"/>
      <c r="AI33" s="840"/>
      <c r="AJ33" s="840"/>
    </row>
    <row r="34" spans="1:36" x14ac:dyDescent="0.2">
      <c r="A34" s="840" t="str">
        <f>+Datos!D60</f>
        <v xml:space="preserve">Clase
</v>
      </c>
      <c r="B34" s="840"/>
      <c r="C34" s="840"/>
      <c r="D34" s="840"/>
      <c r="E34" s="840"/>
      <c r="F34" s="840">
        <f>+Datos!E60</f>
        <v>10160000</v>
      </c>
      <c r="G34" s="840"/>
      <c r="H34" s="840"/>
      <c r="I34" s="840"/>
      <c r="J34" s="840"/>
      <c r="K34" s="840" t="str">
        <f>+Datos!F60</f>
        <v>Productos de floricultura y selvicultura</v>
      </c>
      <c r="L34" s="840"/>
      <c r="M34" s="840"/>
      <c r="N34" s="840"/>
      <c r="O34" s="840"/>
      <c r="P34" s="840"/>
      <c r="Q34" s="840"/>
      <c r="R34" s="840"/>
      <c r="S34" s="840"/>
      <c r="T34" s="840"/>
      <c r="U34" s="840"/>
      <c r="V34" s="840"/>
      <c r="W34" s="840"/>
      <c r="X34" s="840"/>
      <c r="Y34" s="840"/>
      <c r="Z34" s="840"/>
      <c r="AA34" s="840"/>
      <c r="AB34" s="840"/>
      <c r="AC34" s="840"/>
      <c r="AD34" s="840"/>
      <c r="AE34" s="840"/>
      <c r="AF34" s="840"/>
      <c r="AG34" s="840"/>
      <c r="AH34" s="840"/>
      <c r="AI34" s="840"/>
      <c r="AJ34" s="840"/>
    </row>
    <row r="35" spans="1:36" x14ac:dyDescent="0.2">
      <c r="A35" s="164"/>
      <c r="B35" s="164"/>
      <c r="C35" s="53"/>
      <c r="D35" s="53"/>
      <c r="E35" s="53"/>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row>
    <row r="36" spans="1:36" x14ac:dyDescent="0.2">
      <c r="A36" s="352" t="s">
        <v>459</v>
      </c>
      <c r="B36" s="346"/>
      <c r="C36" s="346"/>
      <c r="D36" s="346"/>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row>
    <row r="37" spans="1:36" ht="8.25" customHeight="1" x14ac:dyDescent="0.2">
      <c r="A37" s="352"/>
      <c r="B37" s="346"/>
      <c r="C37" s="346"/>
      <c r="D37" s="346"/>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row>
    <row r="38" spans="1:36" ht="12.75" customHeight="1" x14ac:dyDescent="0.2">
      <c r="A38" s="843" t="str">
        <f>CONCATENATE("Para dicho contrato se cuenta con un presupuesto de: ",Datos!D27, Datos!E27," Respaldado el presupuesto oficial en el certificado de disponibilidad presupuestal No ",Datos!$B$26," del ",Datos!$B$27," del Fondo de Servicios Educativos de la Institución Educativa ",Datos!$B$4,".")</f>
        <v>Para dicho contrato se cuenta con un presupuesto de: 650000SEISCIENTOS CINCUENTA MIL PESOS M.L. Respaldado el presupuesto oficial en el certificado de disponibilidad presupuestal No 29 del 30 de julio 2024 del Fondo de Servicios Educativos de la Institución Educativa INSTITUCIÓN EDUCATIVA SAN ROBERTO BELARMINO.</v>
      </c>
      <c r="B38" s="843"/>
      <c r="C38" s="843"/>
      <c r="D38" s="843"/>
      <c r="E38" s="843"/>
      <c r="F38" s="843"/>
      <c r="G38" s="843"/>
      <c r="H38" s="843"/>
      <c r="I38" s="843"/>
      <c r="J38" s="843"/>
      <c r="K38" s="843"/>
      <c r="L38" s="843"/>
      <c r="M38" s="843"/>
      <c r="N38" s="843"/>
      <c r="O38" s="843"/>
      <c r="P38" s="843"/>
      <c r="Q38" s="843"/>
      <c r="R38" s="843"/>
      <c r="S38" s="843"/>
      <c r="T38" s="843"/>
      <c r="U38" s="843"/>
      <c r="V38" s="843"/>
      <c r="W38" s="843"/>
      <c r="X38" s="843"/>
      <c r="Y38" s="843"/>
      <c r="Z38" s="843"/>
      <c r="AA38" s="843"/>
      <c r="AB38" s="843"/>
      <c r="AC38" s="843"/>
      <c r="AD38" s="843"/>
      <c r="AE38" s="843"/>
      <c r="AF38" s="843"/>
      <c r="AG38" s="843"/>
      <c r="AH38" s="843"/>
      <c r="AI38" s="843"/>
      <c r="AJ38" s="843"/>
    </row>
    <row r="39" spans="1:36" x14ac:dyDescent="0.2">
      <c r="A39" s="843"/>
      <c r="B39" s="843"/>
      <c r="C39" s="843"/>
      <c r="D39" s="843"/>
      <c r="E39" s="843"/>
      <c r="F39" s="843"/>
      <c r="G39" s="843"/>
      <c r="H39" s="843"/>
      <c r="I39" s="843"/>
      <c r="J39" s="843"/>
      <c r="K39" s="843"/>
      <c r="L39" s="843"/>
      <c r="M39" s="843"/>
      <c r="N39" s="843"/>
      <c r="O39" s="843"/>
      <c r="P39" s="843"/>
      <c r="Q39" s="843"/>
      <c r="R39" s="843"/>
      <c r="S39" s="843"/>
      <c r="T39" s="843"/>
      <c r="U39" s="843"/>
      <c r="V39" s="843"/>
      <c r="W39" s="843"/>
      <c r="X39" s="843"/>
      <c r="Y39" s="843"/>
      <c r="Z39" s="843"/>
      <c r="AA39" s="843"/>
      <c r="AB39" s="843"/>
      <c r="AC39" s="843"/>
      <c r="AD39" s="843"/>
      <c r="AE39" s="843"/>
      <c r="AF39" s="843"/>
      <c r="AG39" s="843"/>
      <c r="AH39" s="843"/>
      <c r="AI39" s="843"/>
      <c r="AJ39" s="843"/>
    </row>
    <row r="40" spans="1:36" ht="13.5" customHeight="1" x14ac:dyDescent="0.2">
      <c r="A40" s="843"/>
      <c r="B40" s="843"/>
      <c r="C40" s="843"/>
      <c r="D40" s="843"/>
      <c r="E40" s="843"/>
      <c r="F40" s="843"/>
      <c r="G40" s="843"/>
      <c r="H40" s="843"/>
      <c r="I40" s="843"/>
      <c r="J40" s="843"/>
      <c r="K40" s="843"/>
      <c r="L40" s="843"/>
      <c r="M40" s="843"/>
      <c r="N40" s="843"/>
      <c r="O40" s="843"/>
      <c r="P40" s="843"/>
      <c r="Q40" s="843"/>
      <c r="R40" s="843"/>
      <c r="S40" s="843"/>
      <c r="T40" s="843"/>
      <c r="U40" s="843"/>
      <c r="V40" s="843"/>
      <c r="W40" s="843"/>
      <c r="X40" s="843"/>
      <c r="Y40" s="843"/>
      <c r="Z40" s="843"/>
      <c r="AA40" s="843"/>
      <c r="AB40" s="843"/>
      <c r="AC40" s="843"/>
      <c r="AD40" s="843"/>
      <c r="AE40" s="843"/>
      <c r="AF40" s="843"/>
      <c r="AG40" s="843"/>
      <c r="AH40" s="843"/>
      <c r="AI40" s="843"/>
      <c r="AJ40" s="843"/>
    </row>
    <row r="41" spans="1:36" ht="8.25" customHeight="1" x14ac:dyDescent="0.2">
      <c r="A41" s="346"/>
      <c r="B41" s="346"/>
      <c r="C41" s="346"/>
      <c r="D41" s="346"/>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row>
    <row r="42" spans="1:36" x14ac:dyDescent="0.2">
      <c r="A42" s="352" t="s">
        <v>460</v>
      </c>
      <c r="B42" s="346"/>
      <c r="C42" s="346"/>
      <c r="D42" s="346"/>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row>
    <row r="43" spans="1:36" ht="7.5" customHeight="1" x14ac:dyDescent="0.2">
      <c r="A43" s="352"/>
      <c r="B43" s="346"/>
      <c r="C43" s="346"/>
      <c r="D43" s="346"/>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row>
    <row r="44" spans="1:36" ht="12.75" customHeight="1" x14ac:dyDescent="0.2">
      <c r="A44" s="809" t="s">
        <v>603</v>
      </c>
      <c r="B44" s="809"/>
      <c r="C44" s="809"/>
      <c r="D44" s="809"/>
      <c r="E44" s="809"/>
      <c r="F44" s="809"/>
      <c r="G44" s="809"/>
      <c r="H44" s="809"/>
      <c r="I44" s="809"/>
      <c r="J44" s="809"/>
      <c r="K44" s="809"/>
      <c r="L44" s="809"/>
      <c r="M44" s="809"/>
      <c r="N44" s="809"/>
      <c r="O44" s="809"/>
      <c r="P44" s="809"/>
      <c r="Q44" s="809"/>
      <c r="R44" s="809"/>
      <c r="S44" s="809"/>
      <c r="T44" s="809"/>
      <c r="U44" s="809"/>
      <c r="V44" s="809"/>
      <c r="W44" s="809"/>
      <c r="X44" s="809"/>
      <c r="Y44" s="809"/>
      <c r="Z44" s="809"/>
      <c r="AA44" s="809"/>
      <c r="AB44" s="809"/>
      <c r="AC44" s="809"/>
      <c r="AD44" s="809"/>
      <c r="AE44" s="809"/>
      <c r="AF44" s="809"/>
      <c r="AG44" s="809"/>
      <c r="AH44" s="809"/>
      <c r="AI44" s="809"/>
      <c r="AJ44" s="809"/>
    </row>
    <row r="45" spans="1:36" ht="24" customHeight="1" x14ac:dyDescent="0.2">
      <c r="A45" s="809"/>
      <c r="B45" s="809"/>
      <c r="C45" s="809"/>
      <c r="D45" s="809"/>
      <c r="E45" s="809"/>
      <c r="F45" s="809"/>
      <c r="G45" s="809"/>
      <c r="H45" s="809"/>
      <c r="I45" s="809"/>
      <c r="J45" s="809"/>
      <c r="K45" s="809"/>
      <c r="L45" s="809"/>
      <c r="M45" s="809"/>
      <c r="N45" s="809"/>
      <c r="O45" s="809"/>
      <c r="P45" s="809"/>
      <c r="Q45" s="809"/>
      <c r="R45" s="809"/>
      <c r="S45" s="809"/>
      <c r="T45" s="809"/>
      <c r="U45" s="809"/>
      <c r="V45" s="809"/>
      <c r="W45" s="809"/>
      <c r="X45" s="809"/>
      <c r="Y45" s="809"/>
      <c r="Z45" s="809"/>
      <c r="AA45" s="809"/>
      <c r="AB45" s="809"/>
      <c r="AC45" s="809"/>
      <c r="AD45" s="809"/>
      <c r="AE45" s="809"/>
      <c r="AF45" s="809"/>
      <c r="AG45" s="809"/>
      <c r="AH45" s="809"/>
      <c r="AI45" s="809"/>
      <c r="AJ45" s="809"/>
    </row>
    <row r="46" spans="1:36" ht="6.75" customHeight="1" x14ac:dyDescent="0.2">
      <c r="A46" s="346"/>
      <c r="B46" s="346"/>
      <c r="C46" s="346"/>
      <c r="D46" s="346"/>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row>
    <row r="47" spans="1:36" x14ac:dyDescent="0.2">
      <c r="A47" s="352" t="s">
        <v>461</v>
      </c>
      <c r="B47" s="346"/>
      <c r="C47" s="346"/>
      <c r="D47" s="149"/>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51"/>
    </row>
    <row r="48" spans="1:36" ht="6.75" customHeight="1" x14ac:dyDescent="0.2">
      <c r="A48" s="352"/>
      <c r="B48" s="346"/>
      <c r="C48" s="346"/>
      <c r="D48" s="149"/>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51"/>
    </row>
    <row r="49" spans="1:36" ht="24" customHeight="1" x14ac:dyDescent="0.2">
      <c r="A49" s="835" t="str">
        <f>CONCATENATE("Se reciben las propuestas en el horario de las 9:00 a.m del dia de apertura a las 03:30 p.m del dia del cierre, en el correo electrónico sanrobertobelarmino@gmail.com ")</f>
        <v xml:space="preserve">Se reciben las propuestas en el horario de las 9:00 a.m del dia de apertura a las 03:30 p.m del dia del cierre, en el correo electrónico sanrobertobelarmino@gmail.com </v>
      </c>
      <c r="B49" s="835"/>
      <c r="C49" s="835"/>
      <c r="D49" s="835"/>
      <c r="E49" s="835"/>
      <c r="F49" s="835"/>
      <c r="G49" s="835"/>
      <c r="H49" s="835"/>
      <c r="I49" s="835"/>
      <c r="J49" s="835"/>
      <c r="K49" s="835"/>
      <c r="L49" s="835"/>
      <c r="M49" s="835"/>
      <c r="N49" s="835"/>
      <c r="O49" s="835"/>
      <c r="P49" s="835"/>
      <c r="Q49" s="835"/>
      <c r="R49" s="835"/>
      <c r="S49" s="835"/>
      <c r="T49" s="835"/>
      <c r="U49" s="835"/>
      <c r="V49" s="835"/>
      <c r="W49" s="835"/>
      <c r="X49" s="835"/>
      <c r="Y49" s="835"/>
      <c r="Z49" s="835"/>
      <c r="AA49" s="835"/>
      <c r="AB49" s="835"/>
      <c r="AC49" s="835"/>
      <c r="AD49" s="835"/>
      <c r="AE49" s="835"/>
      <c r="AF49" s="835"/>
      <c r="AG49" s="835"/>
      <c r="AH49" s="835"/>
      <c r="AI49" s="835"/>
      <c r="AJ49" s="835"/>
    </row>
    <row r="50" spans="1:36" ht="15" customHeight="1" x14ac:dyDescent="0.2">
      <c r="A50" s="528" t="s">
        <v>751</v>
      </c>
      <c r="B50" s="346"/>
      <c r="C50" s="346"/>
      <c r="D50" s="346"/>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row>
    <row r="51" spans="1:36" ht="9" customHeight="1" x14ac:dyDescent="0.2">
      <c r="A51" s="346"/>
      <c r="B51" s="346"/>
      <c r="C51" s="346"/>
      <c r="D51" s="346"/>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row>
    <row r="52" spans="1:36" x14ac:dyDescent="0.2">
      <c r="A52" s="352" t="s">
        <v>85</v>
      </c>
      <c r="B52" s="346"/>
      <c r="C52" s="346"/>
      <c r="D52" s="346"/>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row>
    <row r="53" spans="1:36" ht="9" customHeight="1" x14ac:dyDescent="0.2">
      <c r="A53" s="352"/>
      <c r="B53" s="346"/>
      <c r="C53" s="346"/>
      <c r="D53" s="346"/>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row>
    <row r="54" spans="1:36" x14ac:dyDescent="0.2">
      <c r="A54" s="346" t="s">
        <v>86</v>
      </c>
      <c r="B54" s="346"/>
      <c r="C54" s="346"/>
      <c r="D54" s="346"/>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row>
    <row r="55" spans="1:36" ht="9" customHeight="1" x14ac:dyDescent="0.2">
      <c r="A55" s="346"/>
      <c r="B55" s="346"/>
      <c r="C55" s="346"/>
      <c r="D55" s="346"/>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row>
    <row r="56" spans="1:36" x14ac:dyDescent="0.2">
      <c r="A56" s="352" t="s">
        <v>462</v>
      </c>
      <c r="B56" s="346"/>
      <c r="C56" s="346"/>
      <c r="D56" s="346"/>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row>
    <row r="57" spans="1:36" ht="39.75" customHeight="1" x14ac:dyDescent="0.2">
      <c r="A57" s="809" t="s">
        <v>436</v>
      </c>
      <c r="B57" s="809"/>
      <c r="C57" s="809"/>
      <c r="D57" s="809"/>
      <c r="E57" s="809"/>
      <c r="F57" s="809"/>
      <c r="G57" s="809"/>
      <c r="H57" s="809"/>
      <c r="I57" s="809"/>
      <c r="J57" s="809"/>
      <c r="K57" s="809"/>
      <c r="L57" s="809"/>
      <c r="M57" s="809"/>
      <c r="N57" s="809"/>
      <c r="O57" s="809"/>
      <c r="P57" s="809"/>
      <c r="Q57" s="809"/>
      <c r="R57" s="809"/>
      <c r="S57" s="809"/>
      <c r="T57" s="809"/>
      <c r="U57" s="809"/>
      <c r="V57" s="809"/>
      <c r="W57" s="809"/>
      <c r="X57" s="809"/>
      <c r="Y57" s="809"/>
      <c r="Z57" s="809"/>
      <c r="AA57" s="809"/>
      <c r="AB57" s="809"/>
      <c r="AC57" s="809"/>
      <c r="AD57" s="809"/>
      <c r="AE57" s="809"/>
      <c r="AF57" s="809"/>
      <c r="AG57" s="809"/>
      <c r="AH57" s="809"/>
      <c r="AI57" s="809"/>
      <c r="AJ57" s="809"/>
    </row>
    <row r="58" spans="1:36" ht="27" customHeight="1" x14ac:dyDescent="0.2">
      <c r="A58" s="809" t="s">
        <v>621</v>
      </c>
      <c r="B58" s="809"/>
      <c r="C58" s="809"/>
      <c r="D58" s="809"/>
      <c r="E58" s="809"/>
      <c r="F58" s="809"/>
      <c r="G58" s="809"/>
      <c r="H58" s="809"/>
      <c r="I58" s="809"/>
      <c r="J58" s="809"/>
      <c r="K58" s="809"/>
      <c r="L58" s="809"/>
      <c r="M58" s="809"/>
      <c r="N58" s="809"/>
      <c r="O58" s="809"/>
      <c r="P58" s="809"/>
      <c r="Q58" s="809"/>
      <c r="R58" s="809"/>
      <c r="S58" s="809"/>
      <c r="T58" s="809"/>
      <c r="U58" s="809"/>
      <c r="V58" s="809"/>
      <c r="W58" s="809"/>
      <c r="X58" s="809"/>
      <c r="Y58" s="809"/>
      <c r="Z58" s="809"/>
      <c r="AA58" s="809"/>
      <c r="AB58" s="809"/>
      <c r="AC58" s="809"/>
      <c r="AD58" s="809"/>
      <c r="AE58" s="809"/>
      <c r="AF58" s="809"/>
      <c r="AG58" s="809"/>
      <c r="AH58" s="809"/>
      <c r="AI58" s="809"/>
      <c r="AJ58" s="809"/>
    </row>
    <row r="59" spans="1:36" ht="17.25" customHeight="1" x14ac:dyDescent="0.2">
      <c r="A59" s="809" t="s">
        <v>622</v>
      </c>
      <c r="B59" s="809"/>
      <c r="C59" s="809"/>
      <c r="D59" s="809"/>
      <c r="E59" s="809"/>
      <c r="F59" s="809"/>
      <c r="G59" s="809"/>
      <c r="H59" s="809"/>
      <c r="I59" s="809"/>
      <c r="J59" s="809"/>
      <c r="K59" s="809"/>
      <c r="L59" s="809"/>
      <c r="M59" s="809"/>
      <c r="N59" s="809"/>
      <c r="O59" s="809"/>
      <c r="P59" s="809"/>
      <c r="Q59" s="809"/>
      <c r="R59" s="809"/>
      <c r="S59" s="809"/>
      <c r="T59" s="809"/>
      <c r="U59" s="809"/>
      <c r="V59" s="809"/>
      <c r="W59" s="809"/>
      <c r="X59" s="809"/>
      <c r="Y59" s="809"/>
      <c r="Z59" s="809"/>
      <c r="AA59" s="809"/>
      <c r="AB59" s="809"/>
      <c r="AC59" s="809"/>
      <c r="AD59" s="809"/>
      <c r="AE59" s="809"/>
      <c r="AF59" s="809"/>
      <c r="AG59" s="809"/>
      <c r="AH59" s="809"/>
      <c r="AI59" s="809"/>
      <c r="AJ59" s="809"/>
    </row>
    <row r="60" spans="1:36" ht="39" customHeight="1" x14ac:dyDescent="0.2">
      <c r="A60" s="809" t="s">
        <v>604</v>
      </c>
      <c r="B60" s="809"/>
      <c r="C60" s="809"/>
      <c r="D60" s="809"/>
      <c r="E60" s="809"/>
      <c r="F60" s="809"/>
      <c r="G60" s="809"/>
      <c r="H60" s="809"/>
      <c r="I60" s="809"/>
      <c r="J60" s="809"/>
      <c r="K60" s="809"/>
      <c r="L60" s="809"/>
      <c r="M60" s="809"/>
      <c r="N60" s="809"/>
      <c r="O60" s="809"/>
      <c r="P60" s="809"/>
      <c r="Q60" s="809"/>
      <c r="R60" s="809"/>
      <c r="S60" s="809"/>
      <c r="T60" s="809"/>
      <c r="U60" s="809"/>
      <c r="V60" s="809"/>
      <c r="W60" s="809"/>
      <c r="X60" s="809"/>
      <c r="Y60" s="809"/>
      <c r="Z60" s="809"/>
      <c r="AA60" s="809"/>
      <c r="AB60" s="809"/>
      <c r="AC60" s="809"/>
      <c r="AD60" s="809"/>
      <c r="AE60" s="809"/>
      <c r="AF60" s="809"/>
      <c r="AG60" s="809"/>
      <c r="AH60" s="809"/>
      <c r="AI60" s="809"/>
      <c r="AJ60" s="809"/>
    </row>
    <row r="61" spans="1:36" x14ac:dyDescent="0.2">
      <c r="A61" s="809" t="s">
        <v>437</v>
      </c>
      <c r="B61" s="809"/>
      <c r="C61" s="809"/>
      <c r="D61" s="809"/>
      <c r="E61" s="809"/>
      <c r="F61" s="809"/>
      <c r="G61" s="809"/>
      <c r="H61" s="809"/>
      <c r="I61" s="809"/>
      <c r="J61" s="809"/>
      <c r="K61" s="809"/>
      <c r="L61" s="809"/>
      <c r="M61" s="809"/>
      <c r="N61" s="809"/>
      <c r="O61" s="809"/>
      <c r="P61" s="809"/>
      <c r="Q61" s="809"/>
      <c r="R61" s="809"/>
      <c r="S61" s="809"/>
      <c r="T61" s="809"/>
      <c r="U61" s="809"/>
      <c r="V61" s="809"/>
      <c r="W61" s="809"/>
      <c r="X61" s="809"/>
      <c r="Y61" s="809"/>
      <c r="Z61" s="809"/>
      <c r="AA61" s="809"/>
      <c r="AB61" s="809"/>
      <c r="AC61" s="809"/>
      <c r="AD61" s="809"/>
      <c r="AE61" s="809"/>
      <c r="AF61" s="809"/>
      <c r="AG61" s="809"/>
      <c r="AH61" s="809"/>
      <c r="AI61" s="809"/>
      <c r="AJ61" s="809"/>
    </row>
    <row r="62" spans="1:36" x14ac:dyDescent="0.2">
      <c r="A62" s="809" t="s">
        <v>438</v>
      </c>
      <c r="B62" s="809"/>
      <c r="C62" s="809"/>
      <c r="D62" s="809"/>
      <c r="E62" s="809"/>
      <c r="F62" s="809"/>
      <c r="G62" s="809"/>
      <c r="H62" s="809"/>
      <c r="I62" s="809"/>
      <c r="J62" s="809"/>
      <c r="K62" s="809"/>
      <c r="L62" s="809"/>
      <c r="M62" s="809"/>
      <c r="N62" s="809"/>
      <c r="O62" s="809"/>
      <c r="P62" s="809"/>
      <c r="Q62" s="809"/>
      <c r="R62" s="809"/>
      <c r="S62" s="809"/>
      <c r="T62" s="809"/>
      <c r="U62" s="809"/>
      <c r="V62" s="809"/>
      <c r="W62" s="809"/>
      <c r="X62" s="809"/>
      <c r="Y62" s="809"/>
      <c r="Z62" s="809"/>
      <c r="AA62" s="809"/>
      <c r="AB62" s="809"/>
      <c r="AC62" s="809"/>
      <c r="AD62" s="809"/>
      <c r="AE62" s="809"/>
      <c r="AF62" s="809"/>
      <c r="AG62" s="809"/>
      <c r="AH62" s="809"/>
      <c r="AI62" s="809"/>
      <c r="AJ62" s="809"/>
    </row>
    <row r="63" spans="1:36" ht="26.25" customHeight="1" x14ac:dyDescent="0.2">
      <c r="A63" s="809" t="s">
        <v>623</v>
      </c>
      <c r="B63" s="809"/>
      <c r="C63" s="809"/>
      <c r="D63" s="809"/>
      <c r="E63" s="809"/>
      <c r="F63" s="809"/>
      <c r="G63" s="809"/>
      <c r="H63" s="809"/>
      <c r="I63" s="809"/>
      <c r="J63" s="809"/>
      <c r="K63" s="809"/>
      <c r="L63" s="809"/>
      <c r="M63" s="809"/>
      <c r="N63" s="809"/>
      <c r="O63" s="809"/>
      <c r="P63" s="809"/>
      <c r="Q63" s="809"/>
      <c r="R63" s="809"/>
      <c r="S63" s="809"/>
      <c r="T63" s="809"/>
      <c r="U63" s="809"/>
      <c r="V63" s="809"/>
      <c r="W63" s="809"/>
      <c r="X63" s="809"/>
      <c r="Y63" s="809"/>
      <c r="Z63" s="809"/>
      <c r="AA63" s="809"/>
      <c r="AB63" s="809"/>
      <c r="AC63" s="809"/>
      <c r="AD63" s="809"/>
      <c r="AE63" s="809"/>
      <c r="AF63" s="809"/>
      <c r="AG63" s="809"/>
      <c r="AH63" s="809"/>
      <c r="AI63" s="809"/>
      <c r="AJ63" s="809"/>
    </row>
    <row r="64" spans="1:36" hidden="1" x14ac:dyDescent="0.2">
      <c r="A64" s="831" t="s">
        <v>439</v>
      </c>
      <c r="B64" s="831"/>
      <c r="C64" s="831"/>
      <c r="D64" s="831"/>
      <c r="E64" s="831"/>
      <c r="F64" s="831"/>
      <c r="G64" s="831"/>
      <c r="H64" s="831"/>
      <c r="I64" s="831"/>
      <c r="J64" s="831"/>
      <c r="K64" s="831"/>
      <c r="L64" s="831"/>
      <c r="M64" s="831"/>
      <c r="N64" s="831"/>
      <c r="O64" s="831"/>
      <c r="P64" s="831"/>
      <c r="Q64" s="831"/>
      <c r="R64" s="831"/>
      <c r="S64" s="831"/>
      <c r="T64" s="831"/>
      <c r="U64" s="831"/>
      <c r="V64" s="831"/>
      <c r="W64" s="831"/>
      <c r="X64" s="831"/>
      <c r="Y64" s="831"/>
      <c r="Z64" s="831"/>
      <c r="AA64" s="831"/>
      <c r="AB64" s="831"/>
      <c r="AC64" s="831"/>
      <c r="AD64" s="831"/>
      <c r="AE64" s="831"/>
      <c r="AF64" s="831"/>
      <c r="AG64" s="831"/>
      <c r="AH64" s="831"/>
      <c r="AI64" s="831"/>
      <c r="AJ64" s="831"/>
    </row>
    <row r="65" spans="1:36" ht="12.75" customHeight="1" x14ac:dyDescent="0.2">
      <c r="A65" s="838" t="s">
        <v>614</v>
      </c>
      <c r="B65" s="838"/>
      <c r="C65" s="838"/>
      <c r="D65" s="838"/>
      <c r="E65" s="838"/>
      <c r="F65" s="838"/>
      <c r="G65" s="838"/>
      <c r="H65" s="838"/>
      <c r="I65" s="838"/>
      <c r="J65" s="838"/>
      <c r="K65" s="838"/>
      <c r="L65" s="838"/>
      <c r="M65" s="838"/>
      <c r="N65" s="838"/>
      <c r="O65" s="838"/>
      <c r="P65" s="838"/>
      <c r="Q65" s="838"/>
      <c r="R65" s="838"/>
      <c r="S65" s="838"/>
      <c r="T65" s="838"/>
      <c r="U65" s="838"/>
      <c r="V65" s="838"/>
      <c r="W65" s="838"/>
      <c r="X65" s="838"/>
      <c r="Y65" s="838"/>
      <c r="Z65" s="838"/>
      <c r="AA65" s="838"/>
      <c r="AB65" s="838"/>
      <c r="AC65" s="838"/>
      <c r="AD65" s="838"/>
      <c r="AE65" s="838"/>
      <c r="AF65" s="838"/>
      <c r="AG65" s="838"/>
      <c r="AH65" s="838"/>
      <c r="AI65" s="838"/>
      <c r="AJ65" s="838"/>
    </row>
    <row r="66" spans="1:36" ht="27" hidden="1" customHeight="1" x14ac:dyDescent="0.2">
      <c r="A66" s="831"/>
      <c r="B66" s="831"/>
      <c r="C66" s="831"/>
      <c r="D66" s="831"/>
      <c r="E66" s="831"/>
      <c r="F66" s="831"/>
      <c r="G66" s="831"/>
      <c r="H66" s="831"/>
      <c r="I66" s="831"/>
      <c r="J66" s="831"/>
      <c r="K66" s="831"/>
      <c r="L66" s="831"/>
      <c r="M66" s="831"/>
      <c r="N66" s="831"/>
      <c r="O66" s="831"/>
      <c r="P66" s="831"/>
      <c r="Q66" s="831"/>
      <c r="R66" s="831"/>
      <c r="S66" s="831"/>
      <c r="T66" s="831"/>
      <c r="U66" s="831"/>
      <c r="V66" s="831"/>
      <c r="W66" s="831"/>
      <c r="X66" s="831"/>
      <c r="Y66" s="831"/>
      <c r="Z66" s="831"/>
      <c r="AA66" s="831"/>
      <c r="AB66" s="831"/>
      <c r="AC66" s="831"/>
      <c r="AD66" s="831"/>
      <c r="AE66" s="831"/>
      <c r="AF66" s="831"/>
      <c r="AG66" s="831"/>
      <c r="AH66" s="831"/>
      <c r="AI66" s="831"/>
      <c r="AJ66" s="831"/>
    </row>
    <row r="67" spans="1:36" ht="27" hidden="1" customHeight="1" x14ac:dyDescent="0.2">
      <c r="A67" s="831"/>
      <c r="B67" s="831"/>
      <c r="C67" s="831"/>
      <c r="D67" s="831"/>
      <c r="E67" s="831"/>
      <c r="F67" s="831"/>
      <c r="G67" s="831"/>
      <c r="H67" s="831"/>
      <c r="I67" s="831"/>
      <c r="J67" s="831"/>
      <c r="K67" s="831"/>
      <c r="L67" s="831"/>
      <c r="M67" s="831"/>
      <c r="N67" s="831"/>
      <c r="O67" s="831"/>
      <c r="P67" s="831"/>
      <c r="Q67" s="831"/>
      <c r="R67" s="831"/>
      <c r="S67" s="831"/>
      <c r="T67" s="831"/>
      <c r="U67" s="831"/>
      <c r="V67" s="831"/>
      <c r="W67" s="831"/>
      <c r="X67" s="831"/>
      <c r="Y67" s="831"/>
      <c r="Z67" s="831"/>
      <c r="AA67" s="831"/>
      <c r="AB67" s="831"/>
      <c r="AC67" s="831"/>
      <c r="AD67" s="831"/>
      <c r="AE67" s="831"/>
      <c r="AF67" s="831"/>
      <c r="AG67" s="831"/>
      <c r="AH67" s="831"/>
      <c r="AI67" s="831"/>
      <c r="AJ67" s="831"/>
    </row>
    <row r="68" spans="1:36" ht="24" hidden="1" customHeight="1" x14ac:dyDescent="0.2">
      <c r="A68" s="831" t="s">
        <v>692</v>
      </c>
      <c r="B68" s="831"/>
      <c r="C68" s="831"/>
      <c r="D68" s="831"/>
      <c r="E68" s="831"/>
      <c r="F68" s="831"/>
      <c r="G68" s="831"/>
      <c r="H68" s="831"/>
      <c r="I68" s="831"/>
      <c r="J68" s="831"/>
      <c r="K68" s="831"/>
      <c r="L68" s="831"/>
      <c r="M68" s="831"/>
      <c r="N68" s="831"/>
      <c r="O68" s="831"/>
      <c r="P68" s="831"/>
      <c r="Q68" s="831"/>
      <c r="R68" s="831"/>
      <c r="S68" s="831"/>
      <c r="T68" s="831"/>
      <c r="U68" s="831"/>
      <c r="V68" s="831"/>
      <c r="W68" s="831"/>
      <c r="X68" s="831"/>
      <c r="Y68" s="831"/>
      <c r="Z68" s="831"/>
      <c r="AA68" s="831"/>
      <c r="AB68" s="831"/>
      <c r="AC68" s="831"/>
      <c r="AD68" s="831"/>
      <c r="AE68" s="831"/>
      <c r="AF68" s="831"/>
      <c r="AG68" s="831"/>
      <c r="AH68" s="831"/>
      <c r="AI68" s="831"/>
      <c r="AJ68" s="831"/>
    </row>
    <row r="69" spans="1:36" hidden="1" x14ac:dyDescent="0.2">
      <c r="A69" s="831" t="s">
        <v>615</v>
      </c>
      <c r="B69" s="831"/>
      <c r="C69" s="831"/>
      <c r="D69" s="831"/>
      <c r="E69" s="831"/>
      <c r="F69" s="831"/>
      <c r="G69" s="831"/>
      <c r="H69" s="831"/>
      <c r="I69" s="831"/>
      <c r="J69" s="831"/>
      <c r="K69" s="831"/>
      <c r="L69" s="831"/>
      <c r="M69" s="831"/>
      <c r="N69" s="831"/>
      <c r="O69" s="831"/>
      <c r="P69" s="831"/>
      <c r="Q69" s="831"/>
      <c r="R69" s="831"/>
      <c r="S69" s="831"/>
      <c r="T69" s="831"/>
      <c r="U69" s="831"/>
      <c r="V69" s="831"/>
      <c r="W69" s="831"/>
      <c r="X69" s="831"/>
      <c r="Y69" s="831"/>
      <c r="Z69" s="831"/>
      <c r="AA69" s="831"/>
      <c r="AB69" s="831"/>
      <c r="AC69" s="831"/>
      <c r="AD69" s="831"/>
      <c r="AE69" s="831"/>
      <c r="AF69" s="831"/>
      <c r="AG69" s="831"/>
      <c r="AH69" s="831"/>
      <c r="AI69" s="831"/>
      <c r="AJ69" s="831"/>
    </row>
    <row r="70" spans="1:36" s="1" customFormat="1" hidden="1" x14ac:dyDescent="0.2">
      <c r="A70" s="488" t="s">
        <v>33</v>
      </c>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row>
    <row r="71" spans="1:36" s="1" customFormat="1" hidden="1" x14ac:dyDescent="0.2">
      <c r="A71" s="488" t="s">
        <v>34</v>
      </c>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row>
    <row r="72" spans="1:36" s="1" customFormat="1" hidden="1" x14ac:dyDescent="0.2">
      <c r="A72" s="488" t="s">
        <v>463</v>
      </c>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row>
    <row r="73" spans="1:36" s="1" customFormat="1" hidden="1" x14ac:dyDescent="0.2">
      <c r="A73" s="488" t="s">
        <v>464</v>
      </c>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row>
    <row r="74" spans="1:36" s="1" customFormat="1" hidden="1" x14ac:dyDescent="0.2">
      <c r="A74" s="809" t="s">
        <v>465</v>
      </c>
      <c r="B74" s="809"/>
      <c r="C74" s="809"/>
      <c r="D74" s="809"/>
      <c r="E74" s="809"/>
      <c r="F74" s="809"/>
      <c r="G74" s="809"/>
      <c r="H74" s="809"/>
      <c r="I74" s="809"/>
      <c r="J74" s="809"/>
      <c r="K74" s="809"/>
      <c r="L74" s="809"/>
      <c r="M74" s="809"/>
      <c r="N74" s="809"/>
      <c r="O74" s="809"/>
      <c r="P74" s="809"/>
      <c r="Q74" s="809"/>
      <c r="R74" s="809"/>
      <c r="S74" s="809"/>
      <c r="T74" s="809"/>
      <c r="U74" s="809"/>
      <c r="V74" s="809"/>
      <c r="W74" s="809"/>
      <c r="X74" s="809"/>
      <c r="Y74" s="809"/>
      <c r="Z74" s="809"/>
      <c r="AA74" s="809"/>
      <c r="AB74" s="809"/>
      <c r="AC74" s="809"/>
      <c r="AD74" s="809"/>
      <c r="AE74" s="809"/>
      <c r="AF74" s="809"/>
      <c r="AG74" s="809"/>
      <c r="AH74" s="809"/>
      <c r="AI74" s="809"/>
      <c r="AJ74" s="809"/>
    </row>
    <row r="75" spans="1:36" s="1" customFormat="1" hidden="1" x14ac:dyDescent="0.2">
      <c r="A75" s="809"/>
      <c r="B75" s="809"/>
      <c r="C75" s="809"/>
      <c r="D75" s="809"/>
      <c r="E75" s="809"/>
      <c r="F75" s="809"/>
      <c r="G75" s="809"/>
      <c r="H75" s="809"/>
      <c r="I75" s="809"/>
      <c r="J75" s="809"/>
      <c r="K75" s="809"/>
      <c r="L75" s="809"/>
      <c r="M75" s="809"/>
      <c r="N75" s="809"/>
      <c r="O75" s="809"/>
      <c r="P75" s="809"/>
      <c r="Q75" s="809"/>
      <c r="R75" s="809"/>
      <c r="S75" s="809"/>
      <c r="T75" s="809"/>
      <c r="U75" s="809"/>
      <c r="V75" s="809"/>
      <c r="W75" s="809"/>
      <c r="X75" s="809"/>
      <c r="Y75" s="809"/>
      <c r="Z75" s="809"/>
      <c r="AA75" s="809"/>
      <c r="AB75" s="809"/>
      <c r="AC75" s="809"/>
      <c r="AD75" s="809"/>
      <c r="AE75" s="809"/>
      <c r="AF75" s="809"/>
      <c r="AG75" s="809"/>
      <c r="AH75" s="809"/>
      <c r="AI75" s="809"/>
      <c r="AJ75" s="809"/>
    </row>
    <row r="76" spans="1:36" s="1" customFormat="1" hidden="1" x14ac:dyDescent="0.2">
      <c r="A76" s="488" t="s">
        <v>38</v>
      </c>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row>
    <row r="77" spans="1:36" s="1" customFormat="1" hidden="1" x14ac:dyDescent="0.2">
      <c r="A77" s="488" t="s">
        <v>39</v>
      </c>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row>
    <row r="78" spans="1:36" s="1" customFormat="1" hidden="1" x14ac:dyDescent="0.2">
      <c r="A78" s="489" t="s">
        <v>40</v>
      </c>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row>
    <row r="79" spans="1:36" s="1" customFormat="1" hidden="1" x14ac:dyDescent="0.2">
      <c r="A79" s="489" t="s">
        <v>41</v>
      </c>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row>
    <row r="80" spans="1:36" s="1" customFormat="1" hidden="1" x14ac:dyDescent="0.2">
      <c r="A80" s="836" t="s">
        <v>42</v>
      </c>
      <c r="B80" s="836"/>
      <c r="C80" s="836"/>
      <c r="D80" s="836"/>
      <c r="E80" s="836"/>
      <c r="F80" s="836"/>
      <c r="G80" s="836"/>
      <c r="H80" s="836"/>
      <c r="I80" s="836"/>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row>
    <row r="81" spans="1:36" s="1" customFormat="1" hidden="1" x14ac:dyDescent="0.2">
      <c r="A81" s="489" t="s">
        <v>43</v>
      </c>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row>
    <row r="82" spans="1:36" s="1" customFormat="1" hidden="1" x14ac:dyDescent="0.2">
      <c r="A82" s="489" t="s">
        <v>44</v>
      </c>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row>
    <row r="83" spans="1:36" s="1" customFormat="1" hidden="1" x14ac:dyDescent="0.2">
      <c r="A83" s="836" t="s">
        <v>45</v>
      </c>
      <c r="B83" s="836"/>
      <c r="C83" s="836"/>
      <c r="D83" s="836"/>
      <c r="E83" s="836"/>
      <c r="F83" s="836"/>
      <c r="G83" s="836"/>
      <c r="H83" s="836"/>
      <c r="I83" s="836"/>
      <c r="J83" s="836"/>
      <c r="K83" s="836"/>
      <c r="L83" s="836"/>
      <c r="M83" s="836"/>
      <c r="N83" s="836"/>
      <c r="O83" s="836"/>
      <c r="P83" s="836"/>
      <c r="Q83" s="836"/>
      <c r="R83" s="836"/>
      <c r="S83" s="836"/>
      <c r="T83" s="836"/>
      <c r="U83" s="836"/>
      <c r="V83" s="836"/>
      <c r="W83" s="836"/>
      <c r="X83" s="836"/>
      <c r="Y83" s="836"/>
      <c r="Z83" s="836"/>
      <c r="AA83" s="836"/>
      <c r="AB83" s="836"/>
      <c r="AC83" s="836"/>
      <c r="AD83" s="836"/>
      <c r="AE83" s="836"/>
      <c r="AF83" s="836"/>
      <c r="AG83" s="836"/>
      <c r="AH83" s="836"/>
      <c r="AI83" s="836"/>
      <c r="AJ83" s="836"/>
    </row>
    <row r="84" spans="1:36" s="1" customFormat="1" hidden="1" x14ac:dyDescent="0.2">
      <c r="A84" s="837" t="s">
        <v>440</v>
      </c>
      <c r="B84" s="837"/>
      <c r="C84" s="837"/>
      <c r="D84" s="837"/>
      <c r="E84" s="837"/>
      <c r="F84" s="837"/>
      <c r="G84" s="837"/>
      <c r="H84" s="837"/>
      <c r="I84" s="837"/>
      <c r="J84" s="837"/>
      <c r="K84" s="837"/>
      <c r="L84" s="837"/>
      <c r="M84" s="837"/>
      <c r="N84" s="837"/>
      <c r="O84" s="837"/>
      <c r="P84" s="837"/>
      <c r="Q84" s="837"/>
      <c r="R84" s="837"/>
      <c r="S84" s="837"/>
      <c r="T84" s="837"/>
      <c r="U84" s="837"/>
      <c r="V84" s="837"/>
      <c r="W84" s="837"/>
      <c r="X84" s="837"/>
      <c r="Y84" s="837"/>
      <c r="Z84" s="837"/>
      <c r="AA84" s="837"/>
      <c r="AB84" s="837"/>
      <c r="AC84" s="837"/>
      <c r="AD84" s="837"/>
      <c r="AE84" s="837"/>
      <c r="AF84" s="837"/>
      <c r="AG84" s="837"/>
      <c r="AH84" s="837"/>
      <c r="AI84" s="837"/>
      <c r="AJ84" s="837"/>
    </row>
    <row r="85" spans="1:36" s="1" customFormat="1" hidden="1" x14ac:dyDescent="0.2">
      <c r="A85" s="488" t="s">
        <v>466</v>
      </c>
      <c r="B85" s="51"/>
      <c r="C85" s="488"/>
      <c r="D85" s="488"/>
      <c r="E85" s="488"/>
      <c r="F85" s="488"/>
      <c r="G85" s="488"/>
      <c r="H85" s="488"/>
      <c r="I85" s="488"/>
      <c r="J85" s="488"/>
      <c r="K85" s="488"/>
      <c r="L85" s="488"/>
      <c r="M85" s="488"/>
      <c r="N85" s="488"/>
      <c r="O85" s="488"/>
      <c r="P85" s="488"/>
      <c r="Q85" s="488"/>
      <c r="R85" s="488"/>
      <c r="S85" s="488"/>
      <c r="T85" s="488"/>
      <c r="U85" s="488"/>
      <c r="V85" s="488"/>
      <c r="W85" s="488"/>
      <c r="X85" s="488"/>
      <c r="Y85" s="488"/>
      <c r="Z85" s="488"/>
      <c r="AA85" s="488"/>
      <c r="AB85" s="488"/>
      <c r="AC85" s="488"/>
      <c r="AD85" s="488"/>
      <c r="AE85" s="488"/>
      <c r="AF85" s="488"/>
      <c r="AG85" s="488"/>
      <c r="AH85" s="488"/>
      <c r="AI85" s="488"/>
      <c r="AJ85" s="488"/>
    </row>
    <row r="86" spans="1:36" s="1" customFormat="1" ht="13.5" hidden="1" customHeight="1" x14ac:dyDescent="0.2">
      <c r="A86" s="809" t="s">
        <v>467</v>
      </c>
      <c r="B86" s="809"/>
      <c r="C86" s="809"/>
      <c r="D86" s="809"/>
      <c r="E86" s="809"/>
      <c r="F86" s="809"/>
      <c r="G86" s="809"/>
      <c r="H86" s="809"/>
      <c r="I86" s="809"/>
      <c r="J86" s="809"/>
      <c r="K86" s="809"/>
      <c r="L86" s="809"/>
      <c r="M86" s="809"/>
      <c r="N86" s="809"/>
      <c r="O86" s="809"/>
      <c r="P86" s="809"/>
      <c r="Q86" s="809"/>
      <c r="R86" s="809"/>
      <c r="S86" s="809"/>
      <c r="T86" s="809"/>
      <c r="U86" s="809"/>
      <c r="V86" s="809"/>
      <c r="W86" s="809"/>
      <c r="X86" s="809"/>
      <c r="Y86" s="809"/>
      <c r="Z86" s="809"/>
      <c r="AA86" s="809"/>
      <c r="AB86" s="809"/>
      <c r="AC86" s="809"/>
      <c r="AD86" s="809"/>
      <c r="AE86" s="809"/>
      <c r="AF86" s="809"/>
      <c r="AG86" s="809"/>
      <c r="AH86" s="809"/>
      <c r="AI86" s="809"/>
      <c r="AJ86" s="809"/>
    </row>
    <row r="87" spans="1:36" s="1" customFormat="1" hidden="1" x14ac:dyDescent="0.2">
      <c r="A87" s="809"/>
      <c r="B87" s="809"/>
      <c r="C87" s="809"/>
      <c r="D87" s="809"/>
      <c r="E87" s="809"/>
      <c r="F87" s="809"/>
      <c r="G87" s="809"/>
      <c r="H87" s="809"/>
      <c r="I87" s="809"/>
      <c r="J87" s="809"/>
      <c r="K87" s="809"/>
      <c r="L87" s="809"/>
      <c r="M87" s="809"/>
      <c r="N87" s="809"/>
      <c r="O87" s="809"/>
      <c r="P87" s="809"/>
      <c r="Q87" s="809"/>
      <c r="R87" s="809"/>
      <c r="S87" s="809"/>
      <c r="T87" s="809"/>
      <c r="U87" s="809"/>
      <c r="V87" s="809"/>
      <c r="W87" s="809"/>
      <c r="X87" s="809"/>
      <c r="Y87" s="809"/>
      <c r="Z87" s="809"/>
      <c r="AA87" s="809"/>
      <c r="AB87" s="809"/>
      <c r="AC87" s="809"/>
      <c r="AD87" s="809"/>
      <c r="AE87" s="809"/>
      <c r="AF87" s="809"/>
      <c r="AG87" s="809"/>
      <c r="AH87" s="809"/>
      <c r="AI87" s="809"/>
      <c r="AJ87" s="809"/>
    </row>
    <row r="88" spans="1:36" s="1" customFormat="1" hidden="1" x14ac:dyDescent="0.2">
      <c r="A88" s="488" t="s">
        <v>468</v>
      </c>
      <c r="B88" s="28"/>
      <c r="C88" s="488"/>
      <c r="D88" s="488"/>
      <c r="E88" s="488"/>
      <c r="F88" s="488"/>
      <c r="G88" s="488"/>
      <c r="H88" s="488"/>
      <c r="I88" s="488"/>
      <c r="J88" s="488"/>
      <c r="K88" s="488"/>
      <c r="L88" s="488"/>
      <c r="M88" s="488"/>
      <c r="N88" s="488"/>
      <c r="O88" s="488"/>
      <c r="P88" s="488"/>
      <c r="Q88" s="488"/>
      <c r="R88" s="488"/>
      <c r="S88" s="488"/>
      <c r="T88" s="488"/>
      <c r="U88" s="488"/>
      <c r="V88" s="488"/>
      <c r="W88" s="488"/>
      <c r="X88" s="488"/>
      <c r="Y88" s="488"/>
      <c r="Z88" s="488"/>
      <c r="AA88" s="488"/>
      <c r="AB88" s="488"/>
      <c r="AC88" s="488"/>
      <c r="AD88" s="488"/>
      <c r="AE88" s="488"/>
      <c r="AF88" s="488"/>
      <c r="AG88" s="488"/>
      <c r="AH88" s="488"/>
      <c r="AI88" s="488"/>
      <c r="AJ88" s="488"/>
    </row>
    <row r="89" spans="1:36" s="1" customFormat="1" hidden="1" x14ac:dyDescent="0.2">
      <c r="A89" s="491" t="s">
        <v>650</v>
      </c>
      <c r="B89" s="28"/>
      <c r="C89" s="488"/>
      <c r="D89" s="488"/>
      <c r="E89" s="488"/>
      <c r="F89" s="488"/>
      <c r="G89" s="488"/>
      <c r="H89" s="488"/>
      <c r="I89" s="488"/>
      <c r="J89" s="488"/>
      <c r="K89" s="488"/>
      <c r="L89" s="488"/>
      <c r="M89" s="488"/>
      <c r="N89" s="488"/>
      <c r="O89" s="488"/>
      <c r="P89" s="488"/>
      <c r="Q89" s="488"/>
      <c r="R89" s="488"/>
      <c r="S89" s="488"/>
      <c r="T89" s="488"/>
      <c r="U89" s="488"/>
      <c r="V89" s="488"/>
      <c r="W89" s="488"/>
      <c r="X89" s="488"/>
      <c r="Y89" s="488"/>
      <c r="Z89" s="488"/>
      <c r="AA89" s="488"/>
      <c r="AB89" s="488"/>
      <c r="AC89" s="488"/>
      <c r="AD89" s="488"/>
      <c r="AE89" s="488"/>
      <c r="AF89" s="488"/>
      <c r="AG89" s="488"/>
      <c r="AH89" s="488"/>
      <c r="AI89" s="488"/>
      <c r="AJ89" s="488"/>
    </row>
    <row r="90" spans="1:36" ht="14.25" hidden="1" customHeight="1" x14ac:dyDescent="0.2">
      <c r="A90" s="410"/>
      <c r="B90" s="51"/>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row>
    <row r="91" spans="1:36" ht="9.75" customHeight="1" x14ac:dyDescent="0.2">
      <c r="A91" s="410"/>
      <c r="B91" s="51"/>
      <c r="C91" s="411"/>
      <c r="D91" s="411"/>
      <c r="E91" s="411"/>
      <c r="F91" s="411"/>
      <c r="G91" s="411"/>
      <c r="H91" s="411"/>
      <c r="I91" s="411"/>
      <c r="J91" s="411"/>
      <c r="K91" s="411"/>
      <c r="L91" s="411"/>
      <c r="M91" s="411"/>
      <c r="N91" s="411"/>
      <c r="O91" s="411"/>
      <c r="P91" s="411"/>
      <c r="Q91" s="411"/>
      <c r="R91" s="411"/>
      <c r="S91" s="411"/>
      <c r="T91" s="411"/>
      <c r="U91" s="411"/>
      <c r="V91" s="411"/>
      <c r="W91" s="411"/>
      <c r="X91" s="411"/>
      <c r="Y91" s="411"/>
      <c r="Z91" s="411"/>
      <c r="AA91" s="411"/>
      <c r="AB91" s="411"/>
      <c r="AC91" s="411"/>
      <c r="AD91" s="411"/>
      <c r="AE91" s="411"/>
      <c r="AF91" s="411"/>
      <c r="AG91" s="411"/>
      <c r="AH91" s="411"/>
      <c r="AI91" s="411"/>
      <c r="AJ91" s="411"/>
    </row>
    <row r="92" spans="1:36" x14ac:dyDescent="0.2">
      <c r="A92" s="352" t="s">
        <v>469</v>
      </c>
      <c r="B92" s="346"/>
      <c r="C92" s="346"/>
      <c r="D92" s="346"/>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row>
    <row r="93" spans="1:36" ht="6" customHeight="1" x14ac:dyDescent="0.2">
      <c r="A93" s="352"/>
      <c r="B93" s="346"/>
      <c r="C93" s="346"/>
      <c r="D93" s="346"/>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row>
    <row r="94" spans="1:36" x14ac:dyDescent="0.2">
      <c r="A94" s="68" t="str">
        <f>CONCATENATE(Datos!$B$18," ",Datos!$C$18)</f>
        <v>25 dìas despues de la selección de la oferta ganadora</v>
      </c>
      <c r="B94" s="50"/>
      <c r="C94" s="50"/>
      <c r="D94" s="50"/>
      <c r="E94" s="50"/>
      <c r="F94" s="161"/>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row>
    <row r="95" spans="1:36" ht="6.75" customHeight="1" x14ac:dyDescent="0.2">
      <c r="A95" s="352"/>
      <c r="B95" s="352"/>
      <c r="C95" s="352"/>
      <c r="D95" s="352"/>
      <c r="E95" s="352"/>
      <c r="F95" s="366"/>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row>
    <row r="96" spans="1:36" x14ac:dyDescent="0.2">
      <c r="A96" s="352" t="s">
        <v>470</v>
      </c>
      <c r="B96" s="346"/>
      <c r="C96" s="346"/>
      <c r="D96" s="346"/>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row>
    <row r="97" spans="1:41" ht="9.75" customHeight="1" x14ac:dyDescent="0.2">
      <c r="A97" s="352"/>
      <c r="B97" s="346"/>
      <c r="C97" s="346"/>
      <c r="D97" s="346"/>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row>
    <row r="98" spans="1:41" x14ac:dyDescent="0.2">
      <c r="A98" s="352" t="str">
        <f>+Datos!B22</f>
        <v>100% de a la ejecución del contrato y al recibido a satisfacción por parte del Rector (a)</v>
      </c>
      <c r="B98" s="346"/>
      <c r="C98" s="346"/>
      <c r="D98" s="346"/>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row>
    <row r="99" spans="1:41" ht="9.75" customHeight="1" x14ac:dyDescent="0.2">
      <c r="A99" s="352"/>
      <c r="B99" s="346"/>
      <c r="C99" s="346"/>
      <c r="D99" s="346"/>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row>
    <row r="100" spans="1:41" x14ac:dyDescent="0.2">
      <c r="A100" s="303" t="s">
        <v>471</v>
      </c>
      <c r="B100" s="346"/>
      <c r="C100" s="346"/>
      <c r="D100" s="346"/>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row>
    <row r="101" spans="1:41" ht="8.25" customHeight="1" x14ac:dyDescent="0.2">
      <c r="A101" s="352"/>
      <c r="B101" s="346"/>
      <c r="C101" s="346"/>
      <c r="D101" s="346"/>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row>
    <row r="102" spans="1:41" x14ac:dyDescent="0.2">
      <c r="A102" s="809" t="str">
        <f>+Datos!K17</f>
        <v>El servicio solicitado se asimila a un contrato de compraventa y suministros, por tanto, deberá cumplir con toda la normativa vigente para este tipo de contratos como lo establece el código de comercio y el estatuto tributario nacional u otras normas que le apliquen. Los suministros requeridos deberán tener especificado su condición frente al IVA, es decir, si son gravados, exentos o excluidos.
La Institución aplicara las deducciones que por normativa nacional y municipal se encuentran vigentes para este tipo de contratación, las cuales serán: 
- Para los Responsables de IVA se aplicaran retenciones del 2.5%  y RETEIVA del 15% en compras
- Para los No responsables de IVA se aplicaran retenciones del 2.5% y del 3.5% en compras dependiendo si es Declarante de Renta o no Declarante de renta, respectivamente.
- Para todos en caso de no estar exentos, se aplicara la TASA PRODEPORTE Y RECREACION en una tarifa del 1.3%, segun el acuerdo del Municipio de Medellìn Nº 018 de 2020 y la Resolucion Municipal Nº 202150011027 de 2021.
En todo caso, el Contratista debera adjuntar el Rut actualizado con la normativa vigente y la parte Contratante verificara en el mismo dichas calidades y/o obligaciones tributarias con el fin de aplicar las retenciones de forma correcta.
El Rut sera el soporte legal de las retenciones practicadas.
Igualmente, en caso de encontrarse obligado a facturar o realizarlo de forma voluntaria, el proveedor debera expedir factura electronica segun lo establecido en El Decreto 358 de 2020 y Resolucion 042 de 2020.</v>
      </c>
      <c r="B102" s="809"/>
      <c r="C102" s="809"/>
      <c r="D102" s="809"/>
      <c r="E102" s="809"/>
      <c r="F102" s="809"/>
      <c r="G102" s="809"/>
      <c r="H102" s="809"/>
      <c r="I102" s="809"/>
      <c r="J102" s="809"/>
      <c r="K102" s="809"/>
      <c r="L102" s="809"/>
      <c r="M102" s="809"/>
      <c r="N102" s="809"/>
      <c r="O102" s="809"/>
      <c r="P102" s="809"/>
      <c r="Q102" s="809"/>
      <c r="R102" s="809"/>
      <c r="S102" s="809"/>
      <c r="T102" s="809"/>
      <c r="U102" s="809"/>
      <c r="V102" s="809"/>
      <c r="W102" s="809"/>
      <c r="X102" s="809"/>
      <c r="Y102" s="809"/>
      <c r="Z102" s="809"/>
      <c r="AA102" s="809"/>
      <c r="AB102" s="809"/>
      <c r="AC102" s="809"/>
      <c r="AD102" s="809"/>
      <c r="AE102" s="809"/>
      <c r="AF102" s="809"/>
      <c r="AG102" s="809"/>
      <c r="AH102" s="809"/>
      <c r="AI102" s="809"/>
      <c r="AJ102" s="809"/>
    </row>
    <row r="103" spans="1:41" x14ac:dyDescent="0.2">
      <c r="A103" s="809"/>
      <c r="B103" s="809"/>
      <c r="C103" s="809"/>
      <c r="D103" s="809"/>
      <c r="E103" s="809"/>
      <c r="F103" s="809"/>
      <c r="G103" s="809"/>
      <c r="H103" s="809"/>
      <c r="I103" s="809"/>
      <c r="J103" s="809"/>
      <c r="K103" s="809"/>
      <c r="L103" s="809"/>
      <c r="M103" s="809"/>
      <c r="N103" s="809"/>
      <c r="O103" s="809"/>
      <c r="P103" s="809"/>
      <c r="Q103" s="809"/>
      <c r="R103" s="809"/>
      <c r="S103" s="809"/>
      <c r="T103" s="809"/>
      <c r="U103" s="809"/>
      <c r="V103" s="809"/>
      <c r="W103" s="809"/>
      <c r="X103" s="809"/>
      <c r="Y103" s="809"/>
      <c r="Z103" s="809"/>
      <c r="AA103" s="809"/>
      <c r="AB103" s="809"/>
      <c r="AC103" s="809"/>
      <c r="AD103" s="809"/>
      <c r="AE103" s="809"/>
      <c r="AF103" s="809"/>
      <c r="AG103" s="809"/>
      <c r="AH103" s="809"/>
      <c r="AI103" s="809"/>
      <c r="AJ103" s="809"/>
    </row>
    <row r="104" spans="1:41" x14ac:dyDescent="0.2">
      <c r="A104" s="809"/>
      <c r="B104" s="809"/>
      <c r="C104" s="809"/>
      <c r="D104" s="809"/>
      <c r="E104" s="809"/>
      <c r="F104" s="809"/>
      <c r="G104" s="809"/>
      <c r="H104" s="809"/>
      <c r="I104" s="809"/>
      <c r="J104" s="809"/>
      <c r="K104" s="809"/>
      <c r="L104" s="809"/>
      <c r="M104" s="809"/>
      <c r="N104" s="809"/>
      <c r="O104" s="809"/>
      <c r="P104" s="809"/>
      <c r="Q104" s="809"/>
      <c r="R104" s="809"/>
      <c r="S104" s="809"/>
      <c r="T104" s="809"/>
      <c r="U104" s="809"/>
      <c r="V104" s="809"/>
      <c r="W104" s="809"/>
      <c r="X104" s="809"/>
      <c r="Y104" s="809"/>
      <c r="Z104" s="809"/>
      <c r="AA104" s="809"/>
      <c r="AB104" s="809"/>
      <c r="AC104" s="809"/>
      <c r="AD104" s="809"/>
      <c r="AE104" s="809"/>
      <c r="AF104" s="809"/>
      <c r="AG104" s="809"/>
      <c r="AH104" s="809"/>
      <c r="AI104" s="809"/>
      <c r="AJ104" s="809"/>
    </row>
    <row r="105" spans="1:41" x14ac:dyDescent="0.2">
      <c r="A105" s="809"/>
      <c r="B105" s="809"/>
      <c r="C105" s="809"/>
      <c r="D105" s="809"/>
      <c r="E105" s="809"/>
      <c r="F105" s="809"/>
      <c r="G105" s="809"/>
      <c r="H105" s="809"/>
      <c r="I105" s="809"/>
      <c r="J105" s="809"/>
      <c r="K105" s="809"/>
      <c r="L105" s="809"/>
      <c r="M105" s="809"/>
      <c r="N105" s="809"/>
      <c r="O105" s="809"/>
      <c r="P105" s="809"/>
      <c r="Q105" s="809"/>
      <c r="R105" s="809"/>
      <c r="S105" s="809"/>
      <c r="T105" s="809"/>
      <c r="U105" s="809"/>
      <c r="V105" s="809"/>
      <c r="W105" s="809"/>
      <c r="X105" s="809"/>
      <c r="Y105" s="809"/>
      <c r="Z105" s="809"/>
      <c r="AA105" s="809"/>
      <c r="AB105" s="809"/>
      <c r="AC105" s="809"/>
      <c r="AD105" s="809"/>
      <c r="AE105" s="809"/>
      <c r="AF105" s="809"/>
      <c r="AG105" s="809"/>
      <c r="AH105" s="809"/>
      <c r="AI105" s="809"/>
      <c r="AJ105" s="809"/>
      <c r="AK105" s="5" t="s">
        <v>422</v>
      </c>
      <c r="AL105" s="326"/>
      <c r="AM105" s="326"/>
      <c r="AN105" s="326"/>
      <c r="AO105" s="326"/>
    </row>
    <row r="106" spans="1:41" ht="129.75" customHeight="1" x14ac:dyDescent="0.2">
      <c r="A106" s="809"/>
      <c r="B106" s="809"/>
      <c r="C106" s="809"/>
      <c r="D106" s="809"/>
      <c r="E106" s="809"/>
      <c r="F106" s="809"/>
      <c r="G106" s="809"/>
      <c r="H106" s="809"/>
      <c r="I106" s="809"/>
      <c r="J106" s="809"/>
      <c r="K106" s="809"/>
      <c r="L106" s="809"/>
      <c r="M106" s="809"/>
      <c r="N106" s="809"/>
      <c r="O106" s="809"/>
      <c r="P106" s="809"/>
      <c r="Q106" s="809"/>
      <c r="R106" s="809"/>
      <c r="S106" s="809"/>
      <c r="T106" s="809"/>
      <c r="U106" s="809"/>
      <c r="V106" s="809"/>
      <c r="W106" s="809"/>
      <c r="X106" s="809"/>
      <c r="Y106" s="809"/>
      <c r="Z106" s="809"/>
      <c r="AA106" s="809"/>
      <c r="AB106" s="809"/>
      <c r="AC106" s="809"/>
      <c r="AD106" s="809"/>
      <c r="AE106" s="809"/>
      <c r="AF106" s="809"/>
      <c r="AG106" s="809"/>
      <c r="AH106" s="809"/>
      <c r="AI106" s="809"/>
      <c r="AJ106" s="809"/>
    </row>
    <row r="107" spans="1:41" ht="3" customHeight="1" x14ac:dyDescent="0.2">
      <c r="A107" s="809"/>
      <c r="B107" s="809"/>
      <c r="C107" s="809"/>
      <c r="D107" s="809"/>
      <c r="E107" s="809"/>
      <c r="F107" s="809"/>
      <c r="G107" s="809"/>
      <c r="H107" s="809"/>
      <c r="I107" s="809"/>
      <c r="J107" s="809"/>
      <c r="K107" s="809"/>
      <c r="L107" s="809"/>
      <c r="M107" s="809"/>
      <c r="N107" s="809"/>
      <c r="O107" s="809"/>
      <c r="P107" s="809"/>
      <c r="Q107" s="809"/>
      <c r="R107" s="809"/>
      <c r="S107" s="809"/>
      <c r="T107" s="809"/>
      <c r="U107" s="809"/>
      <c r="V107" s="809"/>
      <c r="W107" s="809"/>
      <c r="X107" s="809"/>
      <c r="Y107" s="809"/>
      <c r="Z107" s="809"/>
      <c r="AA107" s="809"/>
      <c r="AB107" s="809"/>
      <c r="AC107" s="809"/>
      <c r="AD107" s="809"/>
      <c r="AE107" s="809"/>
      <c r="AF107" s="809"/>
      <c r="AG107" s="809"/>
      <c r="AH107" s="809"/>
      <c r="AI107" s="809"/>
      <c r="AJ107" s="809"/>
    </row>
    <row r="108" spans="1:41" ht="12.75" hidden="1" customHeight="1" x14ac:dyDescent="0.2">
      <c r="A108" s="809"/>
      <c r="B108" s="809"/>
      <c r="C108" s="809"/>
      <c r="D108" s="809"/>
      <c r="E108" s="809"/>
      <c r="F108" s="809"/>
      <c r="G108" s="809"/>
      <c r="H108" s="809"/>
      <c r="I108" s="809"/>
      <c r="J108" s="809"/>
      <c r="K108" s="809"/>
      <c r="L108" s="809"/>
      <c r="M108" s="809"/>
      <c r="N108" s="809"/>
      <c r="O108" s="809"/>
      <c r="P108" s="809"/>
      <c r="Q108" s="809"/>
      <c r="R108" s="809"/>
      <c r="S108" s="809"/>
      <c r="T108" s="809"/>
      <c r="U108" s="809"/>
      <c r="V108" s="809"/>
      <c r="W108" s="809"/>
      <c r="X108" s="809"/>
      <c r="Y108" s="809"/>
      <c r="Z108" s="809"/>
      <c r="AA108" s="809"/>
      <c r="AB108" s="809"/>
      <c r="AC108" s="809"/>
      <c r="AD108" s="809"/>
      <c r="AE108" s="809"/>
      <c r="AF108" s="809"/>
      <c r="AG108" s="809"/>
      <c r="AH108" s="809"/>
      <c r="AI108" s="809"/>
      <c r="AJ108" s="809"/>
    </row>
    <row r="109" spans="1:41" ht="12.75" hidden="1" customHeight="1" x14ac:dyDescent="0.2">
      <c r="A109" s="809"/>
      <c r="B109" s="809"/>
      <c r="C109" s="809"/>
      <c r="D109" s="809"/>
      <c r="E109" s="809"/>
      <c r="F109" s="809"/>
      <c r="G109" s="809"/>
      <c r="H109" s="809"/>
      <c r="I109" s="809"/>
      <c r="J109" s="809"/>
      <c r="K109" s="809"/>
      <c r="L109" s="809"/>
      <c r="M109" s="809"/>
      <c r="N109" s="809"/>
      <c r="O109" s="809"/>
      <c r="P109" s="809"/>
      <c r="Q109" s="809"/>
      <c r="R109" s="809"/>
      <c r="S109" s="809"/>
      <c r="T109" s="809"/>
      <c r="U109" s="809"/>
      <c r="V109" s="809"/>
      <c r="W109" s="809"/>
      <c r="X109" s="809"/>
      <c r="Y109" s="809"/>
      <c r="Z109" s="809"/>
      <c r="AA109" s="809"/>
      <c r="AB109" s="809"/>
      <c r="AC109" s="809"/>
      <c r="AD109" s="809"/>
      <c r="AE109" s="809"/>
      <c r="AF109" s="809"/>
      <c r="AG109" s="809"/>
      <c r="AH109" s="809"/>
      <c r="AI109" s="809"/>
      <c r="AJ109" s="809"/>
    </row>
    <row r="110" spans="1:41" ht="12.75" hidden="1" customHeight="1" x14ac:dyDescent="0.2">
      <c r="A110" s="809"/>
      <c r="B110" s="809"/>
      <c r="C110" s="809"/>
      <c r="D110" s="809"/>
      <c r="E110" s="809"/>
      <c r="F110" s="809"/>
      <c r="G110" s="809"/>
      <c r="H110" s="809"/>
      <c r="I110" s="809"/>
      <c r="J110" s="809"/>
      <c r="K110" s="809"/>
      <c r="L110" s="809"/>
      <c r="M110" s="809"/>
      <c r="N110" s="809"/>
      <c r="O110" s="809"/>
      <c r="P110" s="809"/>
      <c r="Q110" s="809"/>
      <c r="R110" s="809"/>
      <c r="S110" s="809"/>
      <c r="T110" s="809"/>
      <c r="U110" s="809"/>
      <c r="V110" s="809"/>
      <c r="W110" s="809"/>
      <c r="X110" s="809"/>
      <c r="Y110" s="809"/>
      <c r="Z110" s="809"/>
      <c r="AA110" s="809"/>
      <c r="AB110" s="809"/>
      <c r="AC110" s="809"/>
      <c r="AD110" s="809"/>
      <c r="AE110" s="809"/>
      <c r="AF110" s="809"/>
      <c r="AG110" s="809"/>
      <c r="AH110" s="809"/>
      <c r="AI110" s="809"/>
      <c r="AJ110" s="809"/>
    </row>
    <row r="111" spans="1:41" ht="12.75" hidden="1" customHeight="1" x14ac:dyDescent="0.2">
      <c r="A111" s="809"/>
      <c r="B111" s="809"/>
      <c r="C111" s="809"/>
      <c r="D111" s="809"/>
      <c r="E111" s="809"/>
      <c r="F111" s="809"/>
      <c r="G111" s="809"/>
      <c r="H111" s="809"/>
      <c r="I111" s="809"/>
      <c r="J111" s="809"/>
      <c r="K111" s="809"/>
      <c r="L111" s="809"/>
      <c r="M111" s="809"/>
      <c r="N111" s="809"/>
      <c r="O111" s="809"/>
      <c r="P111" s="809"/>
      <c r="Q111" s="809"/>
      <c r="R111" s="809"/>
      <c r="S111" s="809"/>
      <c r="T111" s="809"/>
      <c r="U111" s="809"/>
      <c r="V111" s="809"/>
      <c r="W111" s="809"/>
      <c r="X111" s="809"/>
      <c r="Y111" s="809"/>
      <c r="Z111" s="809"/>
      <c r="AA111" s="809"/>
      <c r="AB111" s="809"/>
      <c r="AC111" s="809"/>
      <c r="AD111" s="809"/>
      <c r="AE111" s="809"/>
      <c r="AF111" s="809"/>
      <c r="AG111" s="809"/>
      <c r="AH111" s="809"/>
      <c r="AI111" s="809"/>
      <c r="AJ111" s="809"/>
    </row>
    <row r="112" spans="1:41" x14ac:dyDescent="0.2">
      <c r="A112" s="513" t="str">
        <f>+'1. Estudios Previos'!A113</f>
        <v>4.2 RIESGOS INHERENTES AL CONTRATO</v>
      </c>
      <c r="B112" s="512"/>
      <c r="C112" s="512"/>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c r="AE112" s="512"/>
      <c r="AF112" s="512"/>
      <c r="AG112" s="512"/>
      <c r="AH112" s="512"/>
      <c r="AI112" s="512"/>
      <c r="AJ112" s="512"/>
    </row>
    <row r="113" spans="1:36" x14ac:dyDescent="0.2">
      <c r="A113" s="811" t="str">
        <f>+'1. Estudios Previos'!A114:C114</f>
        <v>NIVEL</v>
      </c>
      <c r="B113" s="811"/>
      <c r="C113" s="811"/>
      <c r="D113" s="810" t="str">
        <f>+'1. Estudios Previos'!D114:AJ114</f>
        <v>RIESGO</v>
      </c>
      <c r="E113" s="810"/>
      <c r="F113" s="810"/>
      <c r="G113" s="810"/>
      <c r="H113" s="810"/>
      <c r="I113" s="810"/>
      <c r="J113" s="810"/>
      <c r="K113" s="810"/>
      <c r="L113" s="810"/>
      <c r="M113" s="810"/>
      <c r="N113" s="810"/>
      <c r="O113" s="810"/>
      <c r="P113" s="810"/>
      <c r="Q113" s="810"/>
      <c r="R113" s="810"/>
      <c r="S113" s="810"/>
      <c r="T113" s="810"/>
      <c r="U113" s="810"/>
      <c r="V113" s="810"/>
      <c r="W113" s="810"/>
      <c r="X113" s="810"/>
      <c r="Y113" s="810"/>
      <c r="Z113" s="810"/>
      <c r="AA113" s="810"/>
      <c r="AB113" s="810"/>
      <c r="AC113" s="810"/>
      <c r="AD113" s="810"/>
      <c r="AE113" s="810"/>
      <c r="AF113" s="810"/>
      <c r="AG113" s="810"/>
      <c r="AH113" s="810"/>
      <c r="AI113" s="810"/>
      <c r="AJ113" s="810"/>
    </row>
    <row r="114" spans="1:36" ht="15.75" customHeight="1" x14ac:dyDescent="0.2">
      <c r="A114" s="840" t="str">
        <f>+'1. Estudios Previos'!A115:C115</f>
        <v>Medio</v>
      </c>
      <c r="B114" s="840"/>
      <c r="C114" s="840"/>
      <c r="D114" s="812" t="str">
        <f>+'1. Estudios Previos'!D115:AJ115</f>
        <v>Especificación tecnica poco clara del producto para satisfacción de la necesidad</v>
      </c>
      <c r="E114" s="812"/>
      <c r="F114" s="812"/>
      <c r="G114" s="812"/>
      <c r="H114" s="812"/>
      <c r="I114" s="812"/>
      <c r="J114" s="812"/>
      <c r="K114" s="812"/>
      <c r="L114" s="812"/>
      <c r="M114" s="812"/>
      <c r="N114" s="812"/>
      <c r="O114" s="812"/>
      <c r="P114" s="812"/>
      <c r="Q114" s="812"/>
      <c r="R114" s="812"/>
      <c r="S114" s="812"/>
      <c r="T114" s="812"/>
      <c r="U114" s="812"/>
      <c r="V114" s="812"/>
      <c r="W114" s="812"/>
      <c r="X114" s="812"/>
      <c r="Y114" s="812"/>
      <c r="Z114" s="812"/>
      <c r="AA114" s="812"/>
      <c r="AB114" s="812"/>
      <c r="AC114" s="812"/>
      <c r="AD114" s="812"/>
      <c r="AE114" s="812"/>
      <c r="AF114" s="812"/>
      <c r="AG114" s="812"/>
      <c r="AH114" s="812"/>
      <c r="AI114" s="812"/>
      <c r="AJ114" s="812"/>
    </row>
    <row r="115" spans="1:36" ht="24.75" customHeight="1" x14ac:dyDescent="0.2">
      <c r="A115" s="840" t="str">
        <f>+'1. Estudios Previos'!A116:C116</f>
        <v>Alto</v>
      </c>
      <c r="B115" s="840"/>
      <c r="C115" s="840"/>
      <c r="D115" s="812" t="str">
        <f>+'1. Estudios Previos'!D116:AJ116</f>
        <v>Incumplimiento en la entrega de los productos por el contratista, insuficiente calidad de los materiales  y/o deficiencias técnicas, que alteren los tiempos de ejecución del contrato</v>
      </c>
      <c r="E115" s="812"/>
      <c r="F115" s="812"/>
      <c r="G115" s="812"/>
      <c r="H115" s="812"/>
      <c r="I115" s="812"/>
      <c r="J115" s="812"/>
      <c r="K115" s="812"/>
      <c r="L115" s="812"/>
      <c r="M115" s="812"/>
      <c r="N115" s="812"/>
      <c r="O115" s="812"/>
      <c r="P115" s="812"/>
      <c r="Q115" s="812"/>
      <c r="R115" s="812"/>
      <c r="S115" s="812"/>
      <c r="T115" s="812"/>
      <c r="U115" s="812"/>
      <c r="V115" s="812"/>
      <c r="W115" s="812"/>
      <c r="X115" s="812"/>
      <c r="Y115" s="812"/>
      <c r="Z115" s="812"/>
      <c r="AA115" s="812"/>
      <c r="AB115" s="812"/>
      <c r="AC115" s="812"/>
      <c r="AD115" s="812"/>
      <c r="AE115" s="812"/>
      <c r="AF115" s="812"/>
      <c r="AG115" s="812"/>
      <c r="AH115" s="812"/>
      <c r="AI115" s="812"/>
      <c r="AJ115" s="812"/>
    </row>
    <row r="116" spans="1:36" ht="15.75" customHeight="1" x14ac:dyDescent="0.2">
      <c r="A116" s="840" t="str">
        <f>+'1. Estudios Previos'!A117:C117</f>
        <v>Medio</v>
      </c>
      <c r="B116" s="840"/>
      <c r="C116" s="840"/>
      <c r="D116" s="812" t="str">
        <f>+'1. Estudios Previos'!D117:AJ117</f>
        <v xml:space="preserve">Falta de condiciones de bioseguridad en la entrega de los productos </v>
      </c>
      <c r="E116" s="812"/>
      <c r="F116" s="812"/>
      <c r="G116" s="812"/>
      <c r="H116" s="812"/>
      <c r="I116" s="812"/>
      <c r="J116" s="812"/>
      <c r="K116" s="812"/>
      <c r="L116" s="812"/>
      <c r="M116" s="812"/>
      <c r="N116" s="812"/>
      <c r="O116" s="812"/>
      <c r="P116" s="812"/>
      <c r="Q116" s="812"/>
      <c r="R116" s="812"/>
      <c r="S116" s="812"/>
      <c r="T116" s="812"/>
      <c r="U116" s="812"/>
      <c r="V116" s="812"/>
      <c r="W116" s="812"/>
      <c r="X116" s="812"/>
      <c r="Y116" s="812"/>
      <c r="Z116" s="812"/>
      <c r="AA116" s="812"/>
      <c r="AB116" s="812"/>
      <c r="AC116" s="812"/>
      <c r="AD116" s="812"/>
      <c r="AE116" s="812"/>
      <c r="AF116" s="812"/>
      <c r="AG116" s="812"/>
      <c r="AH116" s="812"/>
      <c r="AI116" s="812"/>
      <c r="AJ116" s="812"/>
    </row>
    <row r="117" spans="1:36" ht="15.75" customHeight="1" x14ac:dyDescent="0.2">
      <c r="A117" s="840" t="str">
        <f>+'1. Estudios Previos'!A118:C118</f>
        <v>Bajo</v>
      </c>
      <c r="B117" s="840"/>
      <c r="C117" s="840"/>
      <c r="D117" s="812" t="str">
        <f>+'1. Estudios Previos'!D118:AJ118</f>
        <v>Hurto de materiales y suministros</v>
      </c>
      <c r="E117" s="812"/>
      <c r="F117" s="812"/>
      <c r="G117" s="812"/>
      <c r="H117" s="812"/>
      <c r="I117" s="812"/>
      <c r="J117" s="812"/>
      <c r="K117" s="812"/>
      <c r="L117" s="812"/>
      <c r="M117" s="812"/>
      <c r="N117" s="812"/>
      <c r="O117" s="812"/>
      <c r="P117" s="812"/>
      <c r="Q117" s="812"/>
      <c r="R117" s="812"/>
      <c r="S117" s="812"/>
      <c r="T117" s="812"/>
      <c r="U117" s="812"/>
      <c r="V117" s="812"/>
      <c r="W117" s="812"/>
      <c r="X117" s="812"/>
      <c r="Y117" s="812"/>
      <c r="Z117" s="812"/>
      <c r="AA117" s="812"/>
      <c r="AB117" s="812"/>
      <c r="AC117" s="812"/>
      <c r="AD117" s="812"/>
      <c r="AE117" s="812"/>
      <c r="AF117" s="812"/>
      <c r="AG117" s="812"/>
      <c r="AH117" s="812"/>
      <c r="AI117" s="812"/>
      <c r="AJ117" s="812"/>
    </row>
    <row r="118" spans="1:36" x14ac:dyDescent="0.2">
      <c r="A118" s="840" t="str">
        <f>+'1. Estudios Previos'!A119:C119</f>
        <v>Medio</v>
      </c>
      <c r="B118" s="840"/>
      <c r="C118" s="840"/>
      <c r="D118" s="812" t="str">
        <f>+'1. Estudios Previos'!D119:AJ119</f>
        <v>Insuficientes productos en el mercado, a causa de la alta demanda</v>
      </c>
      <c r="E118" s="812"/>
      <c r="F118" s="812"/>
      <c r="G118" s="812"/>
      <c r="H118" s="812"/>
      <c r="I118" s="812"/>
      <c r="J118" s="812"/>
      <c r="K118" s="812"/>
      <c r="L118" s="812"/>
      <c r="M118" s="812"/>
      <c r="N118" s="812"/>
      <c r="O118" s="812"/>
      <c r="P118" s="812"/>
      <c r="Q118" s="812"/>
      <c r="R118" s="812"/>
      <c r="S118" s="812"/>
      <c r="T118" s="812"/>
      <c r="U118" s="812"/>
      <c r="V118" s="812"/>
      <c r="W118" s="812"/>
      <c r="X118" s="812"/>
      <c r="Y118" s="812"/>
      <c r="Z118" s="812"/>
      <c r="AA118" s="812"/>
      <c r="AB118" s="812"/>
      <c r="AC118" s="812"/>
      <c r="AD118" s="812"/>
      <c r="AE118" s="812"/>
      <c r="AF118" s="812"/>
      <c r="AG118" s="812"/>
      <c r="AH118" s="812"/>
      <c r="AI118" s="812"/>
      <c r="AJ118" s="812"/>
    </row>
    <row r="119" spans="1:36" ht="26.25" customHeight="1" x14ac:dyDescent="0.2">
      <c r="A119" s="840" t="str">
        <f>+'1. Estudios Previos'!A120:C120</f>
        <v>Medio</v>
      </c>
      <c r="B119" s="840"/>
      <c r="C119" s="840"/>
      <c r="D119" s="812" t="str">
        <f>+'1. Estudios Previos'!D120:AJ120</f>
        <v xml:space="preserve">Riesgo Financiero: incapacidad económica del contratista, falta de pago de salarios y aportes de la seguridad social del personal de trabajadores dependientes del contratista. </v>
      </c>
      <c r="E119" s="812"/>
      <c r="F119" s="812"/>
      <c r="G119" s="812"/>
      <c r="H119" s="812"/>
      <c r="I119" s="812"/>
      <c r="J119" s="812"/>
      <c r="K119" s="812"/>
      <c r="L119" s="812"/>
      <c r="M119" s="812"/>
      <c r="N119" s="812"/>
      <c r="O119" s="812"/>
      <c r="P119" s="812"/>
      <c r="Q119" s="812"/>
      <c r="R119" s="812"/>
      <c r="S119" s="812"/>
      <c r="T119" s="812"/>
      <c r="U119" s="812"/>
      <c r="V119" s="812"/>
      <c r="W119" s="812"/>
      <c r="X119" s="812"/>
      <c r="Y119" s="812"/>
      <c r="Z119" s="812"/>
      <c r="AA119" s="812"/>
      <c r="AB119" s="812"/>
      <c r="AC119" s="812"/>
      <c r="AD119" s="812"/>
      <c r="AE119" s="812"/>
      <c r="AF119" s="812"/>
      <c r="AG119" s="812"/>
      <c r="AH119" s="812"/>
      <c r="AI119" s="812"/>
      <c r="AJ119" s="812"/>
    </row>
    <row r="120" spans="1:36" x14ac:dyDescent="0.2">
      <c r="A120" s="840" t="str">
        <f>+'1. Estudios Previos'!A121:C121</f>
        <v>Bajo</v>
      </c>
      <c r="B120" s="840"/>
      <c r="C120" s="840"/>
      <c r="D120" s="812" t="str">
        <f>+'1. Estudios Previos'!D121:AJ121</f>
        <v>Falta de requisitos habilitantes por los oferentes en el proceso contractual</v>
      </c>
      <c r="E120" s="812"/>
      <c r="F120" s="812"/>
      <c r="G120" s="812"/>
      <c r="H120" s="812"/>
      <c r="I120" s="812"/>
      <c r="J120" s="812"/>
      <c r="K120" s="812"/>
      <c r="L120" s="812"/>
      <c r="M120" s="812"/>
      <c r="N120" s="812"/>
      <c r="O120" s="812"/>
      <c r="P120" s="812"/>
      <c r="Q120" s="812"/>
      <c r="R120" s="812"/>
      <c r="S120" s="812"/>
      <c r="T120" s="812"/>
      <c r="U120" s="812"/>
      <c r="V120" s="812"/>
      <c r="W120" s="812"/>
      <c r="X120" s="812"/>
      <c r="Y120" s="812"/>
      <c r="Z120" s="812"/>
      <c r="AA120" s="812"/>
      <c r="AB120" s="812"/>
      <c r="AC120" s="812"/>
      <c r="AD120" s="812"/>
      <c r="AE120" s="812"/>
      <c r="AF120" s="812"/>
      <c r="AG120" s="812"/>
      <c r="AH120" s="812"/>
      <c r="AI120" s="812"/>
      <c r="AJ120" s="812"/>
    </row>
    <row r="121" spans="1:36" ht="60" customHeight="1" x14ac:dyDescent="0.2">
      <c r="A121" s="843" t="str">
        <f>+'1. Estudios Previos'!A122:C122</f>
        <v xml:space="preserve">El riesgo al suscribir el contrato radica en que durante su ejecución ocurran daños no relacionados o que aparezcan de manera imprevista en la ejecución del contrato y afecten la ejecución. Para evitar que los anteriores eventos influyan en el desarrollo normal del contrato, se prevé que en la oferta, el proponente deberá prever la inclusión de gastos, costos, impuestos y demás valores en que deba incurrir para la correcta ejecución del objeto contractual, así como potenciales incrementos en el valor de los bienes y servicios que debe suministrar, por lo que no se considerarán posibles solicitudes de revisión del equilibrio económico del contrato.
</v>
      </c>
      <c r="B121" s="843"/>
      <c r="C121" s="843"/>
      <c r="D121" s="843">
        <f>+'1. Estudios Previos'!D122:AJ122</f>
        <v>0</v>
      </c>
      <c r="E121" s="843"/>
      <c r="F121" s="843"/>
      <c r="G121" s="843"/>
      <c r="H121" s="843"/>
      <c r="I121" s="843"/>
      <c r="J121" s="843"/>
      <c r="K121" s="843"/>
      <c r="L121" s="843"/>
      <c r="M121" s="843"/>
      <c r="N121" s="843"/>
      <c r="O121" s="843"/>
      <c r="P121" s="843"/>
      <c r="Q121" s="843"/>
      <c r="R121" s="843"/>
      <c r="S121" s="843"/>
      <c r="T121" s="843"/>
      <c r="U121" s="843"/>
      <c r="V121" s="843"/>
      <c r="W121" s="843"/>
      <c r="X121" s="843"/>
      <c r="Y121" s="843"/>
      <c r="Z121" s="843"/>
      <c r="AA121" s="843"/>
      <c r="AB121" s="843"/>
      <c r="AC121" s="843"/>
      <c r="AD121" s="843"/>
      <c r="AE121" s="843"/>
      <c r="AF121" s="843"/>
      <c r="AG121" s="843"/>
      <c r="AH121" s="843"/>
      <c r="AI121" s="843"/>
      <c r="AJ121" s="843"/>
    </row>
    <row r="122" spans="1:36" ht="7.5" customHeight="1" x14ac:dyDescent="0.2">
      <c r="A122" s="352"/>
      <c r="B122" s="346"/>
      <c r="C122" s="346"/>
      <c r="D122" s="346"/>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row>
    <row r="123" spans="1:36" x14ac:dyDescent="0.2">
      <c r="A123" s="352" t="s">
        <v>472</v>
      </c>
      <c r="B123" s="346"/>
      <c r="C123" s="346"/>
      <c r="D123" s="346"/>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row>
    <row r="124" spans="1:36" ht="7.5" customHeight="1" x14ac:dyDescent="0.2">
      <c r="A124" s="352"/>
      <c r="B124" s="346"/>
      <c r="C124" s="346"/>
      <c r="D124" s="346"/>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row>
    <row r="125" spans="1:36" s="1" customFormat="1" x14ac:dyDescent="0.2">
      <c r="A125" s="346" t="s">
        <v>49</v>
      </c>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row>
    <row r="126" spans="1:36" s="1" customFormat="1" x14ac:dyDescent="0.2">
      <c r="A126" s="346" t="s">
        <v>442</v>
      </c>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row>
    <row r="127" spans="1:36" s="1" customFormat="1" x14ac:dyDescent="0.2">
      <c r="A127" s="346" t="s">
        <v>443</v>
      </c>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row>
    <row r="128" spans="1:36" s="1" customFormat="1" x14ac:dyDescent="0.2">
      <c r="A128" s="835" t="s">
        <v>444</v>
      </c>
      <c r="B128" s="835"/>
      <c r="C128" s="835"/>
      <c r="D128" s="835"/>
      <c r="E128" s="835"/>
      <c r="F128" s="835"/>
      <c r="G128" s="835"/>
      <c r="H128" s="835"/>
      <c r="I128" s="835"/>
      <c r="J128" s="835"/>
      <c r="K128" s="835"/>
      <c r="L128" s="835"/>
      <c r="M128" s="835"/>
      <c r="N128" s="835"/>
      <c r="O128" s="835"/>
      <c r="P128" s="835"/>
      <c r="Q128" s="835"/>
      <c r="R128" s="835"/>
      <c r="S128" s="835"/>
      <c r="T128" s="835"/>
      <c r="U128" s="835"/>
      <c r="V128" s="835"/>
      <c r="W128" s="835"/>
      <c r="X128" s="835"/>
      <c r="Y128" s="835"/>
      <c r="Z128" s="835"/>
      <c r="AA128" s="835"/>
      <c r="AB128" s="835"/>
      <c r="AC128" s="835"/>
      <c r="AD128" s="835"/>
      <c r="AE128" s="835"/>
      <c r="AF128" s="835"/>
      <c r="AG128" s="835"/>
      <c r="AH128" s="835"/>
      <c r="AI128" s="835"/>
      <c r="AJ128" s="835"/>
    </row>
    <row r="129" spans="1:36" s="1" customFormat="1" x14ac:dyDescent="0.2">
      <c r="A129" s="809" t="s">
        <v>445</v>
      </c>
      <c r="B129" s="809"/>
      <c r="C129" s="809"/>
      <c r="D129" s="809"/>
      <c r="E129" s="809"/>
      <c r="F129" s="809"/>
      <c r="G129" s="809"/>
      <c r="H129" s="809"/>
      <c r="I129" s="809"/>
      <c r="J129" s="809"/>
      <c r="K129" s="809"/>
      <c r="L129" s="809"/>
      <c r="M129" s="809"/>
      <c r="N129" s="809"/>
      <c r="O129" s="809"/>
      <c r="P129" s="809"/>
      <c r="Q129" s="809"/>
      <c r="R129" s="809"/>
      <c r="S129" s="809"/>
      <c r="T129" s="809"/>
      <c r="U129" s="809"/>
      <c r="V129" s="809"/>
      <c r="W129" s="809"/>
      <c r="X129" s="809"/>
      <c r="Y129" s="809"/>
      <c r="Z129" s="809"/>
      <c r="AA129" s="809"/>
      <c r="AB129" s="809"/>
      <c r="AC129" s="809"/>
      <c r="AD129" s="809"/>
      <c r="AE129" s="809"/>
      <c r="AF129" s="809"/>
      <c r="AG129" s="809"/>
      <c r="AH129" s="809"/>
      <c r="AI129" s="809"/>
      <c r="AJ129" s="809"/>
    </row>
    <row r="130" spans="1:36" s="1" customFormat="1" x14ac:dyDescent="0.2">
      <c r="A130" s="809"/>
      <c r="B130" s="809"/>
      <c r="C130" s="809"/>
      <c r="D130" s="809"/>
      <c r="E130" s="809"/>
      <c r="F130" s="809"/>
      <c r="G130" s="809"/>
      <c r="H130" s="809"/>
      <c r="I130" s="809"/>
      <c r="J130" s="809"/>
      <c r="K130" s="809"/>
      <c r="L130" s="809"/>
      <c r="M130" s="809"/>
      <c r="N130" s="809"/>
      <c r="O130" s="809"/>
      <c r="P130" s="809"/>
      <c r="Q130" s="809"/>
      <c r="R130" s="809"/>
      <c r="S130" s="809"/>
      <c r="T130" s="809"/>
      <c r="U130" s="809"/>
      <c r="V130" s="809"/>
      <c r="W130" s="809"/>
      <c r="X130" s="809"/>
      <c r="Y130" s="809"/>
      <c r="Z130" s="809"/>
      <c r="AA130" s="809"/>
      <c r="AB130" s="809"/>
      <c r="AC130" s="809"/>
      <c r="AD130" s="809"/>
      <c r="AE130" s="809"/>
      <c r="AF130" s="809"/>
      <c r="AG130" s="809"/>
      <c r="AH130" s="809"/>
      <c r="AI130" s="809"/>
      <c r="AJ130" s="809"/>
    </row>
    <row r="131" spans="1:36" s="1" customFormat="1" x14ac:dyDescent="0.2">
      <c r="A131" s="809" t="s">
        <v>446</v>
      </c>
      <c r="B131" s="809"/>
      <c r="C131" s="809"/>
      <c r="D131" s="809"/>
      <c r="E131" s="809"/>
      <c r="F131" s="809"/>
      <c r="G131" s="809"/>
      <c r="H131" s="809"/>
      <c r="I131" s="809"/>
      <c r="J131" s="809"/>
      <c r="K131" s="809"/>
      <c r="L131" s="809"/>
      <c r="M131" s="809"/>
      <c r="N131" s="809"/>
      <c r="O131" s="809"/>
      <c r="P131" s="809"/>
      <c r="Q131" s="809"/>
      <c r="R131" s="809"/>
      <c r="S131" s="809"/>
      <c r="T131" s="809"/>
      <c r="U131" s="809"/>
      <c r="V131" s="809"/>
      <c r="W131" s="809"/>
      <c r="X131" s="809"/>
      <c r="Y131" s="809"/>
      <c r="Z131" s="809"/>
      <c r="AA131" s="809"/>
      <c r="AB131" s="809"/>
      <c r="AC131" s="809"/>
      <c r="AD131" s="809"/>
      <c r="AE131" s="809"/>
      <c r="AF131" s="809"/>
      <c r="AG131" s="809"/>
      <c r="AH131" s="809"/>
      <c r="AI131" s="809"/>
      <c r="AJ131" s="809"/>
    </row>
    <row r="132" spans="1:36" s="1" customFormat="1" x14ac:dyDescent="0.2">
      <c r="A132" s="809"/>
      <c r="B132" s="809"/>
      <c r="C132" s="809"/>
      <c r="D132" s="809"/>
      <c r="E132" s="809"/>
      <c r="F132" s="809"/>
      <c r="G132" s="809"/>
      <c r="H132" s="809"/>
      <c r="I132" s="809"/>
      <c r="J132" s="809"/>
      <c r="K132" s="809"/>
      <c r="L132" s="809"/>
      <c r="M132" s="809"/>
      <c r="N132" s="809"/>
      <c r="O132" s="809"/>
      <c r="P132" s="809"/>
      <c r="Q132" s="809"/>
      <c r="R132" s="809"/>
      <c r="S132" s="809"/>
      <c r="T132" s="809"/>
      <c r="U132" s="809"/>
      <c r="V132" s="809"/>
      <c r="W132" s="809"/>
      <c r="X132" s="809"/>
      <c r="Y132" s="809"/>
      <c r="Z132" s="809"/>
      <c r="AA132" s="809"/>
      <c r="AB132" s="809"/>
      <c r="AC132" s="809"/>
      <c r="AD132" s="809"/>
      <c r="AE132" s="809"/>
      <c r="AF132" s="809"/>
      <c r="AG132" s="809"/>
      <c r="AH132" s="809"/>
      <c r="AI132" s="809"/>
      <c r="AJ132" s="809"/>
    </row>
    <row r="133" spans="1:36" s="1" customFormat="1" x14ac:dyDescent="0.2">
      <c r="A133" s="809" t="s">
        <v>447</v>
      </c>
      <c r="B133" s="809"/>
      <c r="C133" s="809"/>
      <c r="D133" s="809"/>
      <c r="E133" s="809"/>
      <c r="F133" s="809"/>
      <c r="G133" s="809"/>
      <c r="H133" s="809"/>
      <c r="I133" s="809"/>
      <c r="J133" s="809"/>
      <c r="K133" s="809"/>
      <c r="L133" s="809"/>
      <c r="M133" s="809"/>
      <c r="N133" s="809"/>
      <c r="O133" s="809"/>
      <c r="P133" s="809"/>
      <c r="Q133" s="809"/>
      <c r="R133" s="809"/>
      <c r="S133" s="809"/>
      <c r="T133" s="809"/>
      <c r="U133" s="809"/>
      <c r="V133" s="809"/>
      <c r="W133" s="809"/>
      <c r="X133" s="809"/>
      <c r="Y133" s="809"/>
      <c r="Z133" s="809"/>
      <c r="AA133" s="809"/>
      <c r="AB133" s="809"/>
      <c r="AC133" s="809"/>
      <c r="AD133" s="809"/>
      <c r="AE133" s="809"/>
      <c r="AF133" s="809"/>
      <c r="AG133" s="809"/>
      <c r="AH133" s="809"/>
      <c r="AI133" s="809"/>
      <c r="AJ133" s="809"/>
    </row>
    <row r="134" spans="1:36" s="1" customFormat="1" x14ac:dyDescent="0.2">
      <c r="A134" s="809"/>
      <c r="B134" s="809"/>
      <c r="C134" s="809"/>
      <c r="D134" s="809"/>
      <c r="E134" s="809"/>
      <c r="F134" s="809"/>
      <c r="G134" s="809"/>
      <c r="H134" s="809"/>
      <c r="I134" s="809"/>
      <c r="J134" s="809"/>
      <c r="K134" s="809"/>
      <c r="L134" s="809"/>
      <c r="M134" s="809"/>
      <c r="N134" s="809"/>
      <c r="O134" s="809"/>
      <c r="P134" s="809"/>
      <c r="Q134" s="809"/>
      <c r="R134" s="809"/>
      <c r="S134" s="809"/>
      <c r="T134" s="809"/>
      <c r="U134" s="809"/>
      <c r="V134" s="809"/>
      <c r="W134" s="809"/>
      <c r="X134" s="809"/>
      <c r="Y134" s="809"/>
      <c r="Z134" s="809"/>
      <c r="AA134" s="809"/>
      <c r="AB134" s="809"/>
      <c r="AC134" s="809"/>
      <c r="AD134" s="809"/>
      <c r="AE134" s="809"/>
      <c r="AF134" s="809"/>
      <c r="AG134" s="809"/>
      <c r="AH134" s="809"/>
      <c r="AI134" s="809"/>
      <c r="AJ134" s="809"/>
    </row>
    <row r="135" spans="1:36" s="1" customFormat="1" x14ac:dyDescent="0.2">
      <c r="A135" s="346" t="s">
        <v>448</v>
      </c>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row>
    <row r="136" spans="1:36" s="1" customFormat="1" x14ac:dyDescent="0.2">
      <c r="A136" s="346" t="s">
        <v>449</v>
      </c>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row>
    <row r="137" spans="1:36" s="1" customFormat="1" x14ac:dyDescent="0.2">
      <c r="A137" s="346" t="s">
        <v>450</v>
      </c>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row>
    <row r="138" spans="1:36" s="1" customFormat="1" x14ac:dyDescent="0.2">
      <c r="A138" s="346" t="s">
        <v>451</v>
      </c>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row>
    <row r="139" spans="1:36" s="1" customFormat="1" x14ac:dyDescent="0.2">
      <c r="A139" s="346" t="s">
        <v>452</v>
      </c>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row>
    <row r="140" spans="1:36" s="1" customFormat="1" ht="7.5" customHeight="1" x14ac:dyDescent="0.2">
      <c r="A140" s="34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row>
    <row r="141" spans="1:36" x14ac:dyDescent="0.2">
      <c r="A141" s="352" t="s">
        <v>473</v>
      </c>
      <c r="B141" s="346"/>
      <c r="C141" s="346"/>
      <c r="D141" s="346"/>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row>
    <row r="142" spans="1:36" hidden="1" x14ac:dyDescent="0.2">
      <c r="A142" s="352"/>
      <c r="B142" s="346"/>
      <c r="C142" s="346"/>
      <c r="D142" s="346"/>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row>
    <row r="143" spans="1:36" s="1" customFormat="1" x14ac:dyDescent="0.2">
      <c r="A143" s="809" t="s">
        <v>98</v>
      </c>
      <c r="B143" s="809"/>
      <c r="C143" s="809"/>
      <c r="D143" s="809"/>
      <c r="E143" s="809"/>
      <c r="F143" s="809"/>
      <c r="G143" s="809"/>
      <c r="H143" s="809"/>
      <c r="I143" s="809"/>
      <c r="J143" s="809"/>
      <c r="K143" s="809"/>
      <c r="L143" s="809"/>
      <c r="M143" s="809"/>
      <c r="N143" s="809"/>
      <c r="O143" s="809"/>
      <c r="P143" s="809"/>
      <c r="Q143" s="809"/>
      <c r="R143" s="809"/>
      <c r="S143" s="809"/>
      <c r="T143" s="809"/>
      <c r="U143" s="809"/>
      <c r="V143" s="809"/>
      <c r="W143" s="809"/>
      <c r="X143" s="809"/>
      <c r="Y143" s="809"/>
      <c r="Z143" s="809"/>
      <c r="AA143" s="809"/>
      <c r="AB143" s="809"/>
      <c r="AC143" s="809"/>
      <c r="AD143" s="809"/>
      <c r="AE143" s="809"/>
      <c r="AF143" s="809"/>
      <c r="AG143" s="809"/>
      <c r="AH143" s="809"/>
      <c r="AI143" s="809"/>
      <c r="AJ143" s="809"/>
    </row>
    <row r="144" spans="1:36" s="1" customFormat="1" x14ac:dyDescent="0.2">
      <c r="A144" s="809"/>
      <c r="B144" s="809"/>
      <c r="C144" s="809"/>
      <c r="D144" s="809"/>
      <c r="E144" s="809"/>
      <c r="F144" s="809"/>
      <c r="G144" s="809"/>
      <c r="H144" s="809"/>
      <c r="I144" s="809"/>
      <c r="J144" s="809"/>
      <c r="K144" s="809"/>
      <c r="L144" s="809"/>
      <c r="M144" s="809"/>
      <c r="N144" s="809"/>
      <c r="O144" s="809"/>
      <c r="P144" s="809"/>
      <c r="Q144" s="809"/>
      <c r="R144" s="809"/>
      <c r="S144" s="809"/>
      <c r="T144" s="809"/>
      <c r="U144" s="809"/>
      <c r="V144" s="809"/>
      <c r="W144" s="809"/>
      <c r="X144" s="809"/>
      <c r="Y144" s="809"/>
      <c r="Z144" s="809"/>
      <c r="AA144" s="809"/>
      <c r="AB144" s="809"/>
      <c r="AC144" s="809"/>
      <c r="AD144" s="809"/>
      <c r="AE144" s="809"/>
      <c r="AF144" s="809"/>
      <c r="AG144" s="809"/>
      <c r="AH144" s="809"/>
      <c r="AI144" s="809"/>
      <c r="AJ144" s="809"/>
    </row>
    <row r="145" spans="1:36" s="1" customFormat="1" x14ac:dyDescent="0.2">
      <c r="A145" s="809" t="s">
        <v>99</v>
      </c>
      <c r="B145" s="809"/>
      <c r="C145" s="809"/>
      <c r="D145" s="809"/>
      <c r="E145" s="809"/>
      <c r="F145" s="809"/>
      <c r="G145" s="809"/>
      <c r="H145" s="809"/>
      <c r="I145" s="809"/>
      <c r="J145" s="809"/>
      <c r="K145" s="809"/>
      <c r="L145" s="809"/>
      <c r="M145" s="809"/>
      <c r="N145" s="809"/>
      <c r="O145" s="809"/>
      <c r="P145" s="809"/>
      <c r="Q145" s="809"/>
      <c r="R145" s="809"/>
      <c r="S145" s="809"/>
      <c r="T145" s="809"/>
      <c r="U145" s="809"/>
      <c r="V145" s="809"/>
      <c r="W145" s="809"/>
      <c r="X145" s="809"/>
      <c r="Y145" s="809"/>
      <c r="Z145" s="809"/>
      <c r="AA145" s="809"/>
      <c r="AB145" s="809"/>
      <c r="AC145" s="809"/>
      <c r="AD145" s="809"/>
      <c r="AE145" s="809"/>
      <c r="AF145" s="809"/>
      <c r="AG145" s="809"/>
      <c r="AH145" s="809"/>
      <c r="AI145" s="809"/>
      <c r="AJ145" s="809"/>
    </row>
    <row r="146" spans="1:36" s="1" customFormat="1" x14ac:dyDescent="0.2">
      <c r="A146" s="809"/>
      <c r="B146" s="809"/>
      <c r="C146" s="809"/>
      <c r="D146" s="809"/>
      <c r="E146" s="809"/>
      <c r="F146" s="809"/>
      <c r="G146" s="809"/>
      <c r="H146" s="809"/>
      <c r="I146" s="809"/>
      <c r="J146" s="809"/>
      <c r="K146" s="809"/>
      <c r="L146" s="809"/>
      <c r="M146" s="809"/>
      <c r="N146" s="809"/>
      <c r="O146" s="809"/>
      <c r="P146" s="809"/>
      <c r="Q146" s="809"/>
      <c r="R146" s="809"/>
      <c r="S146" s="809"/>
      <c r="T146" s="809"/>
      <c r="U146" s="809"/>
      <c r="V146" s="809"/>
      <c r="W146" s="809"/>
      <c r="X146" s="809"/>
      <c r="Y146" s="809"/>
      <c r="Z146" s="809"/>
      <c r="AA146" s="809"/>
      <c r="AB146" s="809"/>
      <c r="AC146" s="809"/>
      <c r="AD146" s="809"/>
      <c r="AE146" s="809"/>
      <c r="AF146" s="809"/>
      <c r="AG146" s="809"/>
      <c r="AH146" s="809"/>
      <c r="AI146" s="809"/>
      <c r="AJ146" s="809"/>
    </row>
    <row r="147" spans="1:36" s="1" customFormat="1" ht="6" customHeight="1" x14ac:dyDescent="0.2">
      <c r="A147" s="347"/>
      <c r="B147" s="347"/>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c r="AA147" s="347"/>
      <c r="AB147" s="347"/>
      <c r="AC147" s="347"/>
      <c r="AD147" s="347"/>
      <c r="AE147" s="347"/>
      <c r="AF147" s="347"/>
      <c r="AG147" s="347"/>
      <c r="AH147" s="347"/>
      <c r="AI147" s="347"/>
      <c r="AJ147" s="347"/>
    </row>
    <row r="148" spans="1:36" x14ac:dyDescent="0.2">
      <c r="A148" s="352" t="s">
        <v>474</v>
      </c>
      <c r="B148" s="346"/>
      <c r="C148" s="346"/>
      <c r="D148" s="346"/>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row>
    <row r="149" spans="1:36" hidden="1" x14ac:dyDescent="0.2">
      <c r="A149" s="352"/>
      <c r="B149" s="346"/>
      <c r="C149" s="346"/>
      <c r="D149" s="346"/>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row>
    <row r="150" spans="1:36" s="1" customFormat="1" ht="12.75" customHeight="1" x14ac:dyDescent="0.2">
      <c r="A150" s="809" t="s">
        <v>475</v>
      </c>
      <c r="B150" s="809"/>
      <c r="C150" s="809"/>
      <c r="D150" s="809"/>
      <c r="E150" s="809"/>
      <c r="F150" s="809"/>
      <c r="G150" s="809"/>
      <c r="H150" s="809"/>
      <c r="I150" s="809"/>
      <c r="J150" s="809"/>
      <c r="K150" s="809"/>
      <c r="L150" s="809"/>
      <c r="M150" s="809"/>
      <c r="N150" s="809"/>
      <c r="O150" s="809"/>
      <c r="P150" s="809"/>
      <c r="Q150" s="809"/>
      <c r="R150" s="809"/>
      <c r="S150" s="809"/>
      <c r="T150" s="809"/>
      <c r="U150" s="809"/>
      <c r="V150" s="809"/>
      <c r="W150" s="809"/>
      <c r="X150" s="809"/>
      <c r="Y150" s="809"/>
      <c r="Z150" s="809"/>
      <c r="AA150" s="809"/>
      <c r="AB150" s="809"/>
      <c r="AC150" s="809"/>
      <c r="AD150" s="809"/>
      <c r="AE150" s="809"/>
      <c r="AF150" s="809"/>
      <c r="AG150" s="809"/>
      <c r="AH150" s="809"/>
      <c r="AI150" s="809"/>
      <c r="AJ150" s="809"/>
    </row>
    <row r="151" spans="1:36" s="1" customFormat="1" x14ac:dyDescent="0.2">
      <c r="A151" s="809"/>
      <c r="B151" s="809"/>
      <c r="C151" s="809"/>
      <c r="D151" s="809"/>
      <c r="E151" s="809"/>
      <c r="F151" s="809"/>
      <c r="G151" s="809"/>
      <c r="H151" s="809"/>
      <c r="I151" s="809"/>
      <c r="J151" s="809"/>
      <c r="K151" s="809"/>
      <c r="L151" s="809"/>
      <c r="M151" s="809"/>
      <c r="N151" s="809"/>
      <c r="O151" s="809"/>
      <c r="P151" s="809"/>
      <c r="Q151" s="809"/>
      <c r="R151" s="809"/>
      <c r="S151" s="809"/>
      <c r="T151" s="809"/>
      <c r="U151" s="809"/>
      <c r="V151" s="809"/>
      <c r="W151" s="809"/>
      <c r="X151" s="809"/>
      <c r="Y151" s="809"/>
      <c r="Z151" s="809"/>
      <c r="AA151" s="809"/>
      <c r="AB151" s="809"/>
      <c r="AC151" s="809"/>
      <c r="AD151" s="809"/>
      <c r="AE151" s="809"/>
      <c r="AF151" s="809"/>
      <c r="AG151" s="809"/>
      <c r="AH151" s="809"/>
      <c r="AI151" s="809"/>
      <c r="AJ151" s="809"/>
    </row>
    <row r="152" spans="1:36" s="1" customFormat="1" x14ac:dyDescent="0.2">
      <c r="A152" s="809"/>
      <c r="B152" s="809"/>
      <c r="C152" s="809"/>
      <c r="D152" s="809"/>
      <c r="E152" s="809"/>
      <c r="F152" s="809"/>
      <c r="G152" s="809"/>
      <c r="H152" s="809"/>
      <c r="I152" s="809"/>
      <c r="J152" s="809"/>
      <c r="K152" s="809"/>
      <c r="L152" s="809"/>
      <c r="M152" s="809"/>
      <c r="N152" s="809"/>
      <c r="O152" s="809"/>
      <c r="P152" s="809"/>
      <c r="Q152" s="809"/>
      <c r="R152" s="809"/>
      <c r="S152" s="809"/>
      <c r="T152" s="809"/>
      <c r="U152" s="809"/>
      <c r="V152" s="809"/>
      <c r="W152" s="809"/>
      <c r="X152" s="809"/>
      <c r="Y152" s="809"/>
      <c r="Z152" s="809"/>
      <c r="AA152" s="809"/>
      <c r="AB152" s="809"/>
      <c r="AC152" s="809"/>
      <c r="AD152" s="809"/>
      <c r="AE152" s="809"/>
      <c r="AF152" s="809"/>
      <c r="AG152" s="809"/>
      <c r="AH152" s="809"/>
      <c r="AI152" s="809"/>
      <c r="AJ152" s="809"/>
    </row>
    <row r="153" spans="1:36" s="1" customFormat="1" x14ac:dyDescent="0.2">
      <c r="A153" s="347"/>
      <c r="B153" s="347"/>
      <c r="C153" s="347"/>
      <c r="D153" s="347"/>
      <c r="E153" s="810" t="s">
        <v>455</v>
      </c>
      <c r="F153" s="810"/>
      <c r="G153" s="810"/>
      <c r="H153" s="810"/>
      <c r="I153" s="810"/>
      <c r="J153" s="810"/>
      <c r="K153" s="810"/>
      <c r="L153" s="810"/>
      <c r="M153" s="810"/>
      <c r="N153" s="810"/>
      <c r="O153" s="810"/>
      <c r="P153" s="811" t="s">
        <v>456</v>
      </c>
      <c r="Q153" s="811"/>
      <c r="R153" s="811"/>
      <c r="S153" s="811"/>
      <c r="T153" s="811"/>
      <c r="U153" s="811"/>
      <c r="V153" s="811"/>
      <c r="W153" s="811"/>
      <c r="X153" s="811"/>
      <c r="Y153" s="347"/>
      <c r="Z153" s="347"/>
      <c r="AA153" s="347"/>
      <c r="AB153" s="347"/>
      <c r="AC153" s="347"/>
      <c r="AD153" s="347"/>
      <c r="AE153" s="347"/>
      <c r="AF153" s="347"/>
      <c r="AG153" s="347"/>
      <c r="AH153" s="347"/>
      <c r="AI153" s="347"/>
      <c r="AJ153" s="347"/>
    </row>
    <row r="154" spans="1:36" s="1" customFormat="1" x14ac:dyDescent="0.2">
      <c r="A154" s="347"/>
      <c r="B154" s="347"/>
      <c r="C154" s="347"/>
      <c r="D154" s="347"/>
      <c r="E154" s="820" t="s">
        <v>457</v>
      </c>
      <c r="F154" s="820"/>
      <c r="G154" s="820"/>
      <c r="H154" s="820"/>
      <c r="I154" s="820"/>
      <c r="J154" s="820"/>
      <c r="K154" s="820"/>
      <c r="L154" s="820"/>
      <c r="M154" s="820"/>
      <c r="N154" s="820"/>
      <c r="O154" s="820"/>
      <c r="P154" s="839">
        <v>1</v>
      </c>
      <c r="Q154" s="840"/>
      <c r="R154" s="840"/>
      <c r="S154" s="840"/>
      <c r="T154" s="840"/>
      <c r="U154" s="840"/>
      <c r="V154" s="840"/>
      <c r="W154" s="840"/>
      <c r="X154" s="840"/>
      <c r="Y154" s="347"/>
      <c r="Z154" s="347"/>
      <c r="AA154" s="347"/>
      <c r="AB154" s="347"/>
      <c r="AC154" s="347"/>
      <c r="AD154" s="347"/>
      <c r="AE154" s="347"/>
      <c r="AF154" s="347"/>
      <c r="AG154" s="347"/>
      <c r="AH154" s="347"/>
      <c r="AI154" s="347"/>
      <c r="AJ154" s="347"/>
    </row>
    <row r="155" spans="1:36" s="1" customFormat="1" x14ac:dyDescent="0.2">
      <c r="A155" s="347"/>
      <c r="B155" s="347"/>
      <c r="C155" s="347"/>
      <c r="D155" s="347"/>
      <c r="E155" s="820"/>
      <c r="F155" s="820"/>
      <c r="G155" s="820"/>
      <c r="H155" s="820"/>
      <c r="I155" s="820"/>
      <c r="J155" s="820"/>
      <c r="K155" s="820"/>
      <c r="L155" s="820"/>
      <c r="M155" s="820"/>
      <c r="N155" s="820"/>
      <c r="O155" s="820"/>
      <c r="P155" s="839"/>
      <c r="Q155" s="840"/>
      <c r="R155" s="840"/>
      <c r="S155" s="840"/>
      <c r="T155" s="840"/>
      <c r="U155" s="840"/>
      <c r="V155" s="840"/>
      <c r="W155" s="840"/>
      <c r="X155" s="840"/>
      <c r="Y155" s="347"/>
      <c r="Z155" s="347"/>
      <c r="AA155" s="347"/>
      <c r="AB155" s="347"/>
      <c r="AC155" s="347"/>
      <c r="AD155" s="347"/>
      <c r="AE155" s="347"/>
      <c r="AF155" s="347"/>
      <c r="AG155" s="347"/>
      <c r="AH155" s="347"/>
      <c r="AI155" s="347"/>
      <c r="AJ155" s="347"/>
    </row>
    <row r="156" spans="1:36" s="1" customFormat="1" x14ac:dyDescent="0.2">
      <c r="A156" s="347"/>
      <c r="B156" s="347"/>
      <c r="C156" s="347"/>
      <c r="D156" s="347"/>
      <c r="E156" s="840" t="s">
        <v>414</v>
      </c>
      <c r="F156" s="840"/>
      <c r="G156" s="840"/>
      <c r="H156" s="840"/>
      <c r="I156" s="840"/>
      <c r="J156" s="840"/>
      <c r="K156" s="840"/>
      <c r="L156" s="840"/>
      <c r="M156" s="840"/>
      <c r="N156" s="840"/>
      <c r="O156" s="840"/>
      <c r="P156" s="839">
        <v>1</v>
      </c>
      <c r="Q156" s="840"/>
      <c r="R156" s="840"/>
      <c r="S156" s="840"/>
      <c r="T156" s="840"/>
      <c r="U156" s="840"/>
      <c r="V156" s="840"/>
      <c r="W156" s="840"/>
      <c r="X156" s="840"/>
      <c r="Y156" s="347"/>
      <c r="Z156" s="347"/>
      <c r="AA156" s="347"/>
      <c r="AB156" s="347"/>
      <c r="AC156" s="347"/>
      <c r="AD156" s="347"/>
      <c r="AE156" s="347"/>
      <c r="AF156" s="347"/>
      <c r="AG156" s="347"/>
      <c r="AH156" s="347"/>
      <c r="AI156" s="347"/>
      <c r="AJ156" s="347"/>
    </row>
    <row r="157" spans="1:36" s="1" customFormat="1" ht="9.75" customHeight="1" x14ac:dyDescent="0.2">
      <c r="A157" s="347"/>
      <c r="B157" s="347"/>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c r="AA157" s="347"/>
      <c r="AB157" s="347"/>
      <c r="AC157" s="347"/>
      <c r="AD157" s="347"/>
      <c r="AE157" s="347"/>
      <c r="AF157" s="347"/>
      <c r="AG157" s="347"/>
      <c r="AH157" s="347"/>
      <c r="AI157" s="347"/>
      <c r="AJ157" s="347"/>
    </row>
    <row r="158" spans="1:36" x14ac:dyDescent="0.2">
      <c r="A158" s="352" t="s">
        <v>476</v>
      </c>
      <c r="B158" s="346"/>
      <c r="C158" s="346"/>
      <c r="D158" s="346"/>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row>
    <row r="159" spans="1:36" ht="7.5" customHeight="1" x14ac:dyDescent="0.2">
      <c r="A159" s="352"/>
      <c r="B159" s="346"/>
      <c r="C159" s="346"/>
      <c r="D159" s="346"/>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row>
    <row r="160" spans="1:36" s="1" customFormat="1" ht="12.75" customHeight="1" x14ac:dyDescent="0.2">
      <c r="A160" s="809" t="s">
        <v>64</v>
      </c>
      <c r="B160" s="809"/>
      <c r="C160" s="809"/>
      <c r="D160" s="809"/>
      <c r="E160" s="809"/>
      <c r="F160" s="809"/>
      <c r="G160" s="809"/>
      <c r="H160" s="809"/>
      <c r="I160" s="809"/>
      <c r="J160" s="809"/>
      <c r="K160" s="809"/>
      <c r="L160" s="809"/>
      <c r="M160" s="809"/>
      <c r="N160" s="809"/>
      <c r="O160" s="809"/>
      <c r="P160" s="809"/>
      <c r="Q160" s="809"/>
      <c r="R160" s="809"/>
      <c r="S160" s="809"/>
      <c r="T160" s="809"/>
      <c r="U160" s="809"/>
      <c r="V160" s="809"/>
      <c r="W160" s="809"/>
      <c r="X160" s="809"/>
      <c r="Y160" s="809"/>
      <c r="Z160" s="809"/>
      <c r="AA160" s="809"/>
      <c r="AB160" s="809"/>
      <c r="AC160" s="809"/>
      <c r="AD160" s="809"/>
      <c r="AE160" s="809"/>
      <c r="AF160" s="809"/>
      <c r="AG160" s="809"/>
      <c r="AH160" s="809"/>
      <c r="AI160" s="809"/>
      <c r="AJ160" s="809"/>
    </row>
    <row r="161" spans="1:36" s="1" customFormat="1" x14ac:dyDescent="0.2">
      <c r="A161" s="809"/>
      <c r="B161" s="809"/>
      <c r="C161" s="809"/>
      <c r="D161" s="809"/>
      <c r="E161" s="809"/>
      <c r="F161" s="809"/>
      <c r="G161" s="809"/>
      <c r="H161" s="809"/>
      <c r="I161" s="809"/>
      <c r="J161" s="809"/>
      <c r="K161" s="809"/>
      <c r="L161" s="809"/>
      <c r="M161" s="809"/>
      <c r="N161" s="809"/>
      <c r="O161" s="809"/>
      <c r="P161" s="809"/>
      <c r="Q161" s="809"/>
      <c r="R161" s="809"/>
      <c r="S161" s="809"/>
      <c r="T161" s="809"/>
      <c r="U161" s="809"/>
      <c r="V161" s="809"/>
      <c r="W161" s="809"/>
      <c r="X161" s="809"/>
      <c r="Y161" s="809"/>
      <c r="Z161" s="809"/>
      <c r="AA161" s="809"/>
      <c r="AB161" s="809"/>
      <c r="AC161" s="809"/>
      <c r="AD161" s="809"/>
      <c r="AE161" s="809"/>
      <c r="AF161" s="809"/>
      <c r="AG161" s="809"/>
      <c r="AH161" s="809"/>
      <c r="AI161" s="809"/>
      <c r="AJ161" s="809"/>
    </row>
    <row r="162" spans="1:36" s="1" customFormat="1" x14ac:dyDescent="0.2">
      <c r="A162" s="809"/>
      <c r="B162" s="809"/>
      <c r="C162" s="809"/>
      <c r="D162" s="809"/>
      <c r="E162" s="809"/>
      <c r="F162" s="809"/>
      <c r="G162" s="809"/>
      <c r="H162" s="809"/>
      <c r="I162" s="809"/>
      <c r="J162" s="809"/>
      <c r="K162" s="809"/>
      <c r="L162" s="809"/>
      <c r="M162" s="809"/>
      <c r="N162" s="809"/>
      <c r="O162" s="809"/>
      <c r="P162" s="809"/>
      <c r="Q162" s="809"/>
      <c r="R162" s="809"/>
      <c r="S162" s="809"/>
      <c r="T162" s="809"/>
      <c r="U162" s="809"/>
      <c r="V162" s="809"/>
      <c r="W162" s="809"/>
      <c r="X162" s="809"/>
      <c r="Y162" s="809"/>
      <c r="Z162" s="809"/>
      <c r="AA162" s="809"/>
      <c r="AB162" s="809"/>
      <c r="AC162" s="809"/>
      <c r="AD162" s="809"/>
      <c r="AE162" s="809"/>
      <c r="AF162" s="809"/>
      <c r="AG162" s="809"/>
      <c r="AH162" s="809"/>
      <c r="AI162" s="809"/>
      <c r="AJ162" s="809"/>
    </row>
    <row r="163" spans="1:36" x14ac:dyDescent="0.2">
      <c r="A163" s="346" t="s">
        <v>65</v>
      </c>
      <c r="B163" s="346"/>
      <c r="C163" s="346"/>
      <c r="D163" s="346"/>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row>
    <row r="164" spans="1:36" ht="8.25" customHeight="1" x14ac:dyDescent="0.2">
      <c r="A164" s="346"/>
      <c r="B164" s="346"/>
      <c r="C164" s="346"/>
      <c r="D164" s="346"/>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row>
    <row r="165" spans="1:36" x14ac:dyDescent="0.2">
      <c r="A165" s="352" t="s">
        <v>477</v>
      </c>
      <c r="B165" s="346"/>
      <c r="C165" s="346"/>
      <c r="D165" s="346"/>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row>
    <row r="166" spans="1:36" ht="7.5" customHeight="1" x14ac:dyDescent="0.2">
      <c r="A166" s="352"/>
      <c r="B166" s="346"/>
      <c r="C166" s="346"/>
      <c r="D166" s="346"/>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row>
    <row r="167" spans="1:36" s="1" customFormat="1" x14ac:dyDescent="0.2">
      <c r="A167" s="809" t="s">
        <v>478</v>
      </c>
      <c r="B167" s="809"/>
      <c r="C167" s="809"/>
      <c r="D167" s="809"/>
      <c r="E167" s="809"/>
      <c r="F167" s="809"/>
      <c r="G167" s="809"/>
      <c r="H167" s="809"/>
      <c r="I167" s="809"/>
      <c r="J167" s="809"/>
      <c r="K167" s="809"/>
      <c r="L167" s="809"/>
      <c r="M167" s="809"/>
      <c r="N167" s="809"/>
      <c r="O167" s="809"/>
      <c r="P167" s="809"/>
      <c r="Q167" s="809"/>
      <c r="R167" s="809"/>
      <c r="S167" s="809"/>
      <c r="T167" s="809"/>
      <c r="U167" s="809"/>
      <c r="V167" s="809"/>
      <c r="W167" s="809"/>
      <c r="X167" s="809"/>
      <c r="Y167" s="809"/>
      <c r="Z167" s="809"/>
      <c r="AA167" s="809"/>
      <c r="AB167" s="809"/>
      <c r="AC167" s="809"/>
      <c r="AD167" s="809"/>
      <c r="AE167" s="809"/>
      <c r="AF167" s="809"/>
      <c r="AG167" s="809"/>
      <c r="AH167" s="809"/>
      <c r="AI167" s="809"/>
      <c r="AJ167" s="809"/>
    </row>
    <row r="168" spans="1:36" s="1" customFormat="1" x14ac:dyDescent="0.2">
      <c r="A168" s="809"/>
      <c r="B168" s="809"/>
      <c r="C168" s="809"/>
      <c r="D168" s="809"/>
      <c r="E168" s="809"/>
      <c r="F168" s="809"/>
      <c r="G168" s="809"/>
      <c r="H168" s="809"/>
      <c r="I168" s="809"/>
      <c r="J168" s="809"/>
      <c r="K168" s="809"/>
      <c r="L168" s="809"/>
      <c r="M168" s="809"/>
      <c r="N168" s="809"/>
      <c r="O168" s="809"/>
      <c r="P168" s="809"/>
      <c r="Q168" s="809"/>
      <c r="R168" s="809"/>
      <c r="S168" s="809"/>
      <c r="T168" s="809"/>
      <c r="U168" s="809"/>
      <c r="V168" s="809"/>
      <c r="W168" s="809"/>
      <c r="X168" s="809"/>
      <c r="Y168" s="809"/>
      <c r="Z168" s="809"/>
      <c r="AA168" s="809"/>
      <c r="AB168" s="809"/>
      <c r="AC168" s="809"/>
      <c r="AD168" s="809"/>
      <c r="AE168" s="809"/>
      <c r="AF168" s="809"/>
      <c r="AG168" s="809"/>
      <c r="AH168" s="809"/>
      <c r="AI168" s="809"/>
      <c r="AJ168" s="809"/>
    </row>
    <row r="169" spans="1:36" ht="7.5" customHeight="1" x14ac:dyDescent="0.2">
      <c r="A169" s="350"/>
      <c r="B169" s="350"/>
      <c r="C169" s="350"/>
      <c r="D169" s="350"/>
      <c r="E169" s="350"/>
      <c r="F169" s="350"/>
      <c r="G169" s="350"/>
      <c r="H169" s="350"/>
      <c r="I169" s="350"/>
      <c r="J169" s="350"/>
      <c r="K169" s="350"/>
      <c r="L169" s="350"/>
      <c r="M169" s="350"/>
      <c r="N169" s="350"/>
      <c r="O169" s="350"/>
      <c r="P169" s="350"/>
      <c r="Q169" s="350"/>
      <c r="R169" s="350"/>
      <c r="S169" s="350"/>
      <c r="T169" s="350"/>
      <c r="U169" s="350"/>
      <c r="V169" s="350"/>
      <c r="W169" s="350"/>
      <c r="X169" s="350"/>
      <c r="Y169" s="350"/>
      <c r="Z169" s="350"/>
      <c r="AA169" s="350"/>
      <c r="AB169" s="350"/>
      <c r="AC169" s="350"/>
      <c r="AD169" s="350"/>
      <c r="AE169" s="350"/>
      <c r="AF169" s="350"/>
      <c r="AG169" s="350"/>
      <c r="AH169" s="350"/>
      <c r="AI169" s="350"/>
      <c r="AJ169" s="350"/>
    </row>
    <row r="170" spans="1:36" x14ac:dyDescent="0.2">
      <c r="A170" s="352" t="s">
        <v>479</v>
      </c>
      <c r="B170" s="346"/>
      <c r="C170" s="346"/>
      <c r="D170" s="346"/>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row>
    <row r="171" spans="1:36" ht="7.5" customHeight="1" x14ac:dyDescent="0.2">
      <c r="A171" s="352"/>
      <c r="B171" s="346"/>
      <c r="C171" s="346"/>
      <c r="D171" s="346"/>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row>
    <row r="172" spans="1:36" s="1" customFormat="1" x14ac:dyDescent="0.2">
      <c r="A172" s="809" t="s">
        <v>106</v>
      </c>
      <c r="B172" s="809"/>
      <c r="C172" s="809"/>
      <c r="D172" s="809"/>
      <c r="E172" s="809"/>
      <c r="F172" s="809"/>
      <c r="G172" s="809"/>
      <c r="H172" s="809"/>
      <c r="I172" s="809"/>
      <c r="J172" s="809"/>
      <c r="K172" s="809"/>
      <c r="L172" s="809"/>
      <c r="M172" s="809"/>
      <c r="N172" s="809"/>
      <c r="O172" s="809"/>
      <c r="P172" s="809"/>
      <c r="Q172" s="809"/>
      <c r="R172" s="809"/>
      <c r="S172" s="809"/>
      <c r="T172" s="809"/>
      <c r="U172" s="809"/>
      <c r="V172" s="809"/>
      <c r="W172" s="809"/>
      <c r="X172" s="809"/>
      <c r="Y172" s="809"/>
      <c r="Z172" s="809"/>
      <c r="AA172" s="809"/>
      <c r="AB172" s="809"/>
      <c r="AC172" s="809"/>
      <c r="AD172" s="809"/>
      <c r="AE172" s="809"/>
      <c r="AF172" s="809"/>
      <c r="AG172" s="809"/>
      <c r="AH172" s="809"/>
      <c r="AI172" s="809"/>
      <c r="AJ172" s="809"/>
    </row>
    <row r="173" spans="1:36" s="1" customFormat="1" x14ac:dyDescent="0.2">
      <c r="A173" s="809"/>
      <c r="B173" s="809"/>
      <c r="C173" s="809"/>
      <c r="D173" s="809"/>
      <c r="E173" s="809"/>
      <c r="F173" s="809"/>
      <c r="G173" s="809"/>
      <c r="H173" s="809"/>
      <c r="I173" s="809"/>
      <c r="J173" s="809"/>
      <c r="K173" s="809"/>
      <c r="L173" s="809"/>
      <c r="M173" s="809"/>
      <c r="N173" s="809"/>
      <c r="O173" s="809"/>
      <c r="P173" s="809"/>
      <c r="Q173" s="809"/>
      <c r="R173" s="809"/>
      <c r="S173" s="809"/>
      <c r="T173" s="809"/>
      <c r="U173" s="809"/>
      <c r="V173" s="809"/>
      <c r="W173" s="809"/>
      <c r="X173" s="809"/>
      <c r="Y173" s="809"/>
      <c r="Z173" s="809"/>
      <c r="AA173" s="809"/>
      <c r="AB173" s="809"/>
      <c r="AC173" s="809"/>
      <c r="AD173" s="809"/>
      <c r="AE173" s="809"/>
      <c r="AF173" s="809"/>
      <c r="AG173" s="809"/>
      <c r="AH173" s="809"/>
      <c r="AI173" s="809"/>
      <c r="AJ173" s="809"/>
    </row>
    <row r="174" spans="1:36" x14ac:dyDescent="0.2">
      <c r="A174" s="346" t="s">
        <v>605</v>
      </c>
      <c r="B174" s="346"/>
      <c r="C174" s="346"/>
      <c r="D174" s="346"/>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row>
    <row r="175" spans="1:36" ht="8.25" customHeight="1" x14ac:dyDescent="0.2">
      <c r="A175" s="346"/>
      <c r="B175" s="346"/>
      <c r="C175" s="346"/>
      <c r="D175" s="346"/>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row>
    <row r="176" spans="1:36" x14ac:dyDescent="0.2">
      <c r="A176" s="56" t="s">
        <v>480</v>
      </c>
      <c r="B176" s="346"/>
      <c r="C176" s="346"/>
      <c r="D176" s="346"/>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row>
    <row r="177" spans="1:36" ht="9" customHeight="1" x14ac:dyDescent="0.2">
      <c r="A177" s="56"/>
      <c r="B177" s="346"/>
      <c r="C177" s="346"/>
      <c r="D177" s="346"/>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row>
    <row r="178" spans="1:36" ht="24.75" customHeight="1" x14ac:dyDescent="0.2">
      <c r="A178" s="835" t="s">
        <v>109</v>
      </c>
      <c r="B178" s="835"/>
      <c r="C178" s="835"/>
      <c r="D178" s="835"/>
      <c r="E178" s="835"/>
      <c r="F178" s="835"/>
      <c r="G178" s="835"/>
      <c r="H178" s="835"/>
      <c r="I178" s="835"/>
      <c r="J178" s="835"/>
      <c r="K178" s="835"/>
      <c r="L178" s="835"/>
      <c r="M178" s="835"/>
      <c r="N178" s="835"/>
      <c r="O178" s="835"/>
      <c r="P178" s="835"/>
      <c r="Q178" s="835"/>
      <c r="R178" s="835"/>
      <c r="S178" s="835"/>
      <c r="T178" s="835"/>
      <c r="U178" s="835"/>
      <c r="V178" s="835"/>
      <c r="W178" s="835"/>
      <c r="X178" s="835"/>
      <c r="Y178" s="835"/>
      <c r="Z178" s="835"/>
      <c r="AA178" s="835"/>
      <c r="AB178" s="835"/>
      <c r="AC178" s="835"/>
      <c r="AD178" s="835"/>
      <c r="AE178" s="835"/>
      <c r="AF178" s="835"/>
      <c r="AG178" s="835"/>
      <c r="AH178" s="835"/>
      <c r="AI178" s="835"/>
      <c r="AJ178" s="835"/>
    </row>
    <row r="179" spans="1:36" ht="25.5" customHeight="1" x14ac:dyDescent="0.2">
      <c r="A179" s="835" t="s">
        <v>110</v>
      </c>
      <c r="B179" s="835"/>
      <c r="C179" s="835"/>
      <c r="D179" s="835"/>
      <c r="E179" s="835"/>
      <c r="F179" s="83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row>
    <row r="180" spans="1:36" ht="9" hidden="1" customHeight="1" x14ac:dyDescent="0.2">
      <c r="A180" s="350"/>
      <c r="B180" s="350"/>
      <c r="C180" s="350"/>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c r="AF180" s="350"/>
      <c r="AG180" s="350"/>
      <c r="AH180" s="350"/>
      <c r="AI180" s="350"/>
      <c r="AJ180" s="350"/>
    </row>
    <row r="181" spans="1:36" ht="9" hidden="1" customHeight="1" x14ac:dyDescent="0.2">
      <c r="A181" s="376"/>
      <c r="B181" s="376"/>
      <c r="C181" s="376"/>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c r="AD181" s="376"/>
      <c r="AE181" s="376"/>
      <c r="AF181" s="376"/>
      <c r="AG181" s="376"/>
      <c r="AH181" s="376"/>
      <c r="AI181" s="376"/>
      <c r="AJ181" s="376"/>
    </row>
    <row r="182" spans="1:36" ht="9" hidden="1" customHeight="1" x14ac:dyDescent="0.2">
      <c r="A182" s="376"/>
      <c r="B182" s="376"/>
      <c r="C182" s="376"/>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c r="AD182" s="376"/>
      <c r="AE182" s="376"/>
      <c r="AF182" s="376"/>
      <c r="AG182" s="376"/>
      <c r="AH182" s="376"/>
      <c r="AI182" s="376"/>
      <c r="AJ182" s="376"/>
    </row>
    <row r="183" spans="1:36" ht="9" hidden="1" customHeight="1" x14ac:dyDescent="0.2">
      <c r="A183" s="376"/>
      <c r="B183" s="376"/>
      <c r="C183" s="376"/>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c r="AD183" s="376"/>
      <c r="AE183" s="376"/>
      <c r="AF183" s="376"/>
      <c r="AG183" s="376"/>
      <c r="AH183" s="376"/>
      <c r="AI183" s="376"/>
      <c r="AJ183" s="376"/>
    </row>
    <row r="184" spans="1:36" ht="9" hidden="1" customHeight="1" x14ac:dyDescent="0.2">
      <c r="A184" s="376"/>
      <c r="B184" s="376"/>
      <c r="C184" s="376"/>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c r="AD184" s="376"/>
      <c r="AE184" s="376"/>
      <c r="AF184" s="376"/>
      <c r="AG184" s="376"/>
      <c r="AH184" s="376"/>
      <c r="AI184" s="376"/>
      <c r="AJ184" s="376"/>
    </row>
    <row r="185" spans="1:36" ht="9" hidden="1" customHeight="1" x14ac:dyDescent="0.2">
      <c r="A185" s="376"/>
      <c r="B185" s="376"/>
      <c r="C185" s="376"/>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row>
    <row r="186" spans="1:36" ht="9" hidden="1" customHeight="1" x14ac:dyDescent="0.2">
      <c r="A186" s="376"/>
      <c r="B186" s="376"/>
      <c r="C186" s="376"/>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c r="AD186" s="376"/>
      <c r="AE186" s="376"/>
      <c r="AF186" s="376"/>
      <c r="AG186" s="376"/>
      <c r="AH186" s="376"/>
      <c r="AI186" s="376"/>
      <c r="AJ186" s="376"/>
    </row>
    <row r="187" spans="1:36" ht="9" hidden="1" customHeight="1" x14ac:dyDescent="0.2">
      <c r="A187" s="376"/>
      <c r="B187" s="376"/>
      <c r="C187" s="376"/>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c r="AD187" s="376"/>
      <c r="AE187" s="376"/>
      <c r="AF187" s="376"/>
      <c r="AG187" s="376"/>
      <c r="AH187" s="376"/>
      <c r="AI187" s="376"/>
      <c r="AJ187" s="376"/>
    </row>
    <row r="188" spans="1:36" ht="9" hidden="1" customHeight="1" x14ac:dyDescent="0.2">
      <c r="A188" s="376"/>
      <c r="B188" s="376"/>
      <c r="C188" s="376"/>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c r="AD188" s="376"/>
      <c r="AE188" s="376"/>
      <c r="AF188" s="376"/>
      <c r="AG188" s="376"/>
      <c r="AH188" s="376"/>
      <c r="AI188" s="376"/>
      <c r="AJ188" s="376"/>
    </row>
    <row r="189" spans="1:36" ht="9" hidden="1" customHeight="1" x14ac:dyDescent="0.2">
      <c r="A189" s="376"/>
      <c r="B189" s="376"/>
      <c r="C189" s="376"/>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c r="AD189" s="376"/>
      <c r="AE189" s="376"/>
      <c r="AF189" s="376"/>
      <c r="AG189" s="376"/>
      <c r="AH189" s="376"/>
      <c r="AI189" s="376"/>
      <c r="AJ189" s="376"/>
    </row>
    <row r="190" spans="1:36" ht="9" hidden="1" customHeight="1" x14ac:dyDescent="0.2">
      <c r="A190" s="376"/>
      <c r="B190" s="376"/>
      <c r="C190" s="376"/>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c r="AD190" s="376"/>
      <c r="AE190" s="376"/>
      <c r="AF190" s="376"/>
      <c r="AG190" s="376"/>
      <c r="AH190" s="376"/>
      <c r="AI190" s="376"/>
      <c r="AJ190" s="376"/>
    </row>
    <row r="191" spans="1:36" ht="9" hidden="1" customHeight="1" x14ac:dyDescent="0.2">
      <c r="A191" s="379"/>
      <c r="B191" s="379"/>
      <c r="C191" s="379"/>
      <c r="D191" s="379"/>
      <c r="E191" s="379"/>
      <c r="F191" s="379"/>
      <c r="G191" s="379"/>
      <c r="H191" s="379"/>
      <c r="I191" s="379"/>
      <c r="J191" s="379"/>
      <c r="K191" s="379"/>
      <c r="L191" s="379"/>
      <c r="M191" s="379"/>
      <c r="N191" s="379"/>
      <c r="O191" s="379"/>
      <c r="P191" s="379"/>
      <c r="Q191" s="379"/>
      <c r="R191" s="379"/>
      <c r="S191" s="379"/>
      <c r="T191" s="379"/>
      <c r="U191" s="379"/>
      <c r="V191" s="379"/>
      <c r="W191" s="379"/>
      <c r="X191" s="379"/>
      <c r="Y191" s="379"/>
      <c r="Z191" s="379"/>
      <c r="AA191" s="379"/>
      <c r="AB191" s="379"/>
      <c r="AC191" s="379"/>
      <c r="AD191" s="379"/>
      <c r="AE191" s="379"/>
      <c r="AF191" s="379"/>
      <c r="AG191" s="379"/>
      <c r="AH191" s="379"/>
      <c r="AI191" s="379"/>
      <c r="AJ191" s="379"/>
    </row>
    <row r="192" spans="1:36" ht="9" hidden="1" customHeight="1" x14ac:dyDescent="0.2">
      <c r="A192" s="380"/>
      <c r="B192" s="380"/>
      <c r="C192" s="380"/>
      <c r="D192" s="380"/>
      <c r="E192" s="380"/>
      <c r="F192" s="380"/>
      <c r="G192" s="380"/>
      <c r="H192" s="380"/>
      <c r="I192" s="380"/>
      <c r="J192" s="380"/>
      <c r="K192" s="380"/>
      <c r="L192" s="380"/>
      <c r="M192" s="380"/>
      <c r="N192" s="380"/>
      <c r="O192" s="380"/>
      <c r="P192" s="380"/>
      <c r="Q192" s="380"/>
      <c r="R192" s="380"/>
      <c r="S192" s="380"/>
      <c r="T192" s="380"/>
      <c r="U192" s="380"/>
      <c r="V192" s="380"/>
      <c r="W192" s="380"/>
      <c r="X192" s="380"/>
      <c r="Y192" s="380"/>
      <c r="Z192" s="380"/>
      <c r="AA192" s="380"/>
      <c r="AB192" s="380"/>
      <c r="AC192" s="380"/>
      <c r="AD192" s="380"/>
      <c r="AE192" s="380"/>
      <c r="AF192" s="380"/>
      <c r="AG192" s="380"/>
      <c r="AH192" s="380"/>
      <c r="AI192" s="380"/>
      <c r="AJ192" s="380"/>
    </row>
    <row r="193" spans="1:36" ht="9" hidden="1" customHeight="1" x14ac:dyDescent="0.2">
      <c r="A193" s="380"/>
      <c r="B193" s="380"/>
      <c r="C193" s="380"/>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380"/>
      <c r="AA193" s="380"/>
      <c r="AB193" s="380"/>
      <c r="AC193" s="380"/>
      <c r="AD193" s="380"/>
      <c r="AE193" s="380"/>
      <c r="AF193" s="380"/>
      <c r="AG193" s="380"/>
      <c r="AH193" s="380"/>
      <c r="AI193" s="380"/>
      <c r="AJ193" s="380"/>
    </row>
    <row r="194" spans="1:36" ht="5.25" customHeight="1" x14ac:dyDescent="0.2">
      <c r="A194" s="379"/>
      <c r="B194" s="379"/>
      <c r="C194" s="379"/>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row>
    <row r="195" spans="1:36" ht="9" customHeight="1" x14ac:dyDescent="0.2">
      <c r="A195" s="379"/>
      <c r="B195" s="379"/>
      <c r="C195" s="379"/>
      <c r="D195" s="379"/>
      <c r="E195" s="379"/>
      <c r="F195" s="379"/>
      <c r="G195" s="379"/>
      <c r="H195" s="379"/>
      <c r="I195" s="379"/>
      <c r="J195" s="379"/>
      <c r="K195" s="379"/>
      <c r="L195" s="379"/>
      <c r="M195" s="379"/>
      <c r="N195" s="379"/>
      <c r="O195" s="379"/>
      <c r="P195" s="379"/>
      <c r="Q195" s="379"/>
      <c r="R195" s="379"/>
      <c r="S195" s="379"/>
      <c r="T195" s="379"/>
      <c r="U195" s="379"/>
      <c r="V195" s="379"/>
      <c r="W195" s="379"/>
      <c r="X195" s="379"/>
      <c r="Y195" s="379"/>
      <c r="Z195" s="379"/>
      <c r="AA195" s="379"/>
      <c r="AB195" s="379"/>
      <c r="AC195" s="379"/>
      <c r="AD195" s="379"/>
      <c r="AE195" s="379"/>
      <c r="AF195" s="379"/>
      <c r="AG195" s="379"/>
      <c r="AH195" s="379"/>
      <c r="AI195" s="379"/>
      <c r="AJ195" s="379"/>
    </row>
    <row r="196" spans="1:36" x14ac:dyDescent="0.2">
      <c r="A196" s="352" t="s">
        <v>481</v>
      </c>
      <c r="B196" s="346"/>
      <c r="C196" s="346"/>
      <c r="D196" s="346"/>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row>
    <row r="197" spans="1:36" ht="6" customHeight="1" x14ac:dyDescent="0.2">
      <c r="A197" s="352"/>
      <c r="B197" s="346"/>
      <c r="C197" s="346"/>
      <c r="D197" s="346"/>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row>
    <row r="198" spans="1:36" ht="6" customHeight="1" thickBot="1" x14ac:dyDescent="0.25">
      <c r="A198" s="346"/>
      <c r="B198" s="346"/>
      <c r="C198" s="346"/>
      <c r="D198" s="346"/>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row>
    <row r="199" spans="1:36" x14ac:dyDescent="0.2">
      <c r="A199" s="860" t="s">
        <v>112</v>
      </c>
      <c r="B199" s="861"/>
      <c r="C199" s="861"/>
      <c r="D199" s="861"/>
      <c r="E199" s="861"/>
      <c r="F199" s="861"/>
      <c r="G199" s="862"/>
      <c r="H199" s="860" t="s">
        <v>113</v>
      </c>
      <c r="I199" s="861"/>
      <c r="J199" s="861"/>
      <c r="K199" s="861"/>
      <c r="L199" s="861"/>
      <c r="M199" s="861"/>
      <c r="N199" s="861"/>
      <c r="O199" s="861"/>
      <c r="P199" s="861"/>
      <c r="Q199" s="861"/>
      <c r="R199" s="861"/>
      <c r="S199" s="861"/>
      <c r="T199" s="861"/>
      <c r="U199" s="861"/>
      <c r="V199" s="861"/>
      <c r="W199" s="861"/>
      <c r="X199" s="861"/>
      <c r="Y199" s="862"/>
      <c r="Z199" s="860" t="s">
        <v>114</v>
      </c>
      <c r="AA199" s="861"/>
      <c r="AB199" s="861"/>
      <c r="AC199" s="861"/>
      <c r="AD199" s="862"/>
      <c r="AE199" s="860" t="s">
        <v>115</v>
      </c>
      <c r="AF199" s="861"/>
      <c r="AG199" s="861"/>
      <c r="AH199" s="861"/>
      <c r="AI199" s="862"/>
      <c r="AJ199" s="51"/>
    </row>
    <row r="200" spans="1:36" ht="13.5" thickBot="1" x14ac:dyDescent="0.25">
      <c r="A200" s="866"/>
      <c r="B200" s="867"/>
      <c r="C200" s="867"/>
      <c r="D200" s="867"/>
      <c r="E200" s="867"/>
      <c r="F200" s="867"/>
      <c r="G200" s="868"/>
      <c r="H200" s="866"/>
      <c r="I200" s="867"/>
      <c r="J200" s="867"/>
      <c r="K200" s="867"/>
      <c r="L200" s="867"/>
      <c r="M200" s="867"/>
      <c r="N200" s="867"/>
      <c r="O200" s="867"/>
      <c r="P200" s="867"/>
      <c r="Q200" s="867"/>
      <c r="R200" s="867"/>
      <c r="S200" s="867"/>
      <c r="T200" s="867"/>
      <c r="U200" s="867"/>
      <c r="V200" s="867"/>
      <c r="W200" s="867"/>
      <c r="X200" s="867"/>
      <c r="Y200" s="868"/>
      <c r="Z200" s="866"/>
      <c r="AA200" s="867"/>
      <c r="AB200" s="867"/>
      <c r="AC200" s="867"/>
      <c r="AD200" s="868"/>
      <c r="AE200" s="866"/>
      <c r="AF200" s="867"/>
      <c r="AG200" s="867"/>
      <c r="AH200" s="867"/>
      <c r="AI200" s="868"/>
      <c r="AJ200" s="51"/>
    </row>
    <row r="201" spans="1:36" ht="15" customHeight="1" x14ac:dyDescent="0.2">
      <c r="A201" s="860" t="s">
        <v>116</v>
      </c>
      <c r="B201" s="861"/>
      <c r="C201" s="861"/>
      <c r="D201" s="861"/>
      <c r="E201" s="861"/>
      <c r="F201" s="861"/>
      <c r="G201" s="862"/>
      <c r="H201" s="869" t="s">
        <v>117</v>
      </c>
      <c r="I201" s="870"/>
      <c r="J201" s="870"/>
      <c r="K201" s="870"/>
      <c r="L201" s="870"/>
      <c r="M201" s="870"/>
      <c r="N201" s="870"/>
      <c r="O201" s="870"/>
      <c r="P201" s="870"/>
      <c r="Q201" s="870"/>
      <c r="R201" s="870"/>
      <c r="S201" s="870"/>
      <c r="T201" s="870"/>
      <c r="U201" s="870"/>
      <c r="V201" s="870"/>
      <c r="W201" s="870"/>
      <c r="X201" s="870"/>
      <c r="Y201" s="871"/>
      <c r="Z201" s="873" t="str">
        <f>+Datos!$B$34</f>
        <v>30 de julio 2024</v>
      </c>
      <c r="AA201" s="874"/>
      <c r="AB201" s="874"/>
      <c r="AC201" s="874"/>
      <c r="AD201" s="875"/>
      <c r="AE201" s="873" t="s">
        <v>118</v>
      </c>
      <c r="AF201" s="874"/>
      <c r="AG201" s="874"/>
      <c r="AH201" s="874"/>
      <c r="AI201" s="875"/>
      <c r="AJ201" s="51"/>
    </row>
    <row r="202" spans="1:36" ht="15" customHeight="1" x14ac:dyDescent="0.2">
      <c r="A202" s="863"/>
      <c r="B202" s="864"/>
      <c r="C202" s="864"/>
      <c r="D202" s="864"/>
      <c r="E202" s="864"/>
      <c r="F202" s="864"/>
      <c r="G202" s="865"/>
      <c r="H202" s="909" t="s">
        <v>119</v>
      </c>
      <c r="I202" s="910"/>
      <c r="J202" s="910"/>
      <c r="K202" s="910"/>
      <c r="L202" s="910"/>
      <c r="M202" s="910"/>
      <c r="N202" s="910"/>
      <c r="O202" s="910"/>
      <c r="P202" s="910"/>
      <c r="Q202" s="910"/>
      <c r="R202" s="910"/>
      <c r="S202" s="910"/>
      <c r="T202" s="910"/>
      <c r="U202" s="910"/>
      <c r="V202" s="910"/>
      <c r="W202" s="910"/>
      <c r="X202" s="910"/>
      <c r="Y202" s="911"/>
      <c r="Z202" s="900"/>
      <c r="AA202" s="901"/>
      <c r="AB202" s="901"/>
      <c r="AC202" s="901"/>
      <c r="AD202" s="902"/>
      <c r="AE202" s="900"/>
      <c r="AF202" s="901"/>
      <c r="AG202" s="901"/>
      <c r="AH202" s="901"/>
      <c r="AI202" s="902"/>
      <c r="AJ202" s="51"/>
    </row>
    <row r="203" spans="1:36" ht="15" customHeight="1" x14ac:dyDescent="0.2">
      <c r="A203" s="863"/>
      <c r="B203" s="864"/>
      <c r="C203" s="864"/>
      <c r="D203" s="864"/>
      <c r="E203" s="864"/>
      <c r="F203" s="864"/>
      <c r="G203" s="865"/>
      <c r="H203" s="909" t="s">
        <v>120</v>
      </c>
      <c r="I203" s="910"/>
      <c r="J203" s="910"/>
      <c r="K203" s="910"/>
      <c r="L203" s="910"/>
      <c r="M203" s="910"/>
      <c r="N203" s="910"/>
      <c r="O203" s="910"/>
      <c r="P203" s="910"/>
      <c r="Q203" s="910"/>
      <c r="R203" s="910"/>
      <c r="S203" s="910"/>
      <c r="T203" s="910"/>
      <c r="U203" s="910"/>
      <c r="V203" s="910"/>
      <c r="W203" s="910"/>
      <c r="X203" s="910"/>
      <c r="Y203" s="911"/>
      <c r="Z203" s="900"/>
      <c r="AA203" s="901"/>
      <c r="AB203" s="901"/>
      <c r="AC203" s="901"/>
      <c r="AD203" s="902"/>
      <c r="AE203" s="900"/>
      <c r="AF203" s="901"/>
      <c r="AG203" s="901"/>
      <c r="AH203" s="901"/>
      <c r="AI203" s="902"/>
      <c r="AJ203" s="51"/>
    </row>
    <row r="204" spans="1:36" ht="15" customHeight="1" thickBot="1" x14ac:dyDescent="0.25">
      <c r="A204" s="866"/>
      <c r="B204" s="867"/>
      <c r="C204" s="867"/>
      <c r="D204" s="867"/>
      <c r="E204" s="867"/>
      <c r="F204" s="867"/>
      <c r="G204" s="868"/>
      <c r="H204" s="851" t="s">
        <v>121</v>
      </c>
      <c r="I204" s="852"/>
      <c r="J204" s="852"/>
      <c r="K204" s="852"/>
      <c r="L204" s="852"/>
      <c r="M204" s="852"/>
      <c r="N204" s="852"/>
      <c r="O204" s="852"/>
      <c r="P204" s="852"/>
      <c r="Q204" s="852"/>
      <c r="R204" s="852"/>
      <c r="S204" s="852"/>
      <c r="T204" s="852"/>
      <c r="U204" s="852"/>
      <c r="V204" s="852"/>
      <c r="W204" s="852"/>
      <c r="X204" s="852"/>
      <c r="Y204" s="853"/>
      <c r="Z204" s="876"/>
      <c r="AA204" s="877"/>
      <c r="AB204" s="877"/>
      <c r="AC204" s="877"/>
      <c r="AD204" s="878"/>
      <c r="AE204" s="876"/>
      <c r="AF204" s="877"/>
      <c r="AG204" s="877"/>
      <c r="AH204" s="877"/>
      <c r="AI204" s="878"/>
      <c r="AJ204" s="51"/>
    </row>
    <row r="205" spans="1:36" ht="15" customHeight="1" x14ac:dyDescent="0.2">
      <c r="A205" s="860" t="s">
        <v>122</v>
      </c>
      <c r="B205" s="861"/>
      <c r="C205" s="861"/>
      <c r="D205" s="861"/>
      <c r="E205" s="861"/>
      <c r="F205" s="861"/>
      <c r="G205" s="862"/>
      <c r="H205" s="903" t="s">
        <v>482</v>
      </c>
      <c r="I205" s="904"/>
      <c r="J205" s="904"/>
      <c r="K205" s="904"/>
      <c r="L205" s="904"/>
      <c r="M205" s="904"/>
      <c r="N205" s="904"/>
      <c r="O205" s="904"/>
      <c r="P205" s="904"/>
      <c r="Q205" s="904"/>
      <c r="R205" s="904"/>
      <c r="S205" s="904"/>
      <c r="T205" s="904"/>
      <c r="U205" s="904"/>
      <c r="V205" s="904"/>
      <c r="W205" s="904"/>
      <c r="X205" s="904"/>
      <c r="Y205" s="905"/>
      <c r="Z205" s="854" t="str">
        <f>+Datos!$B$35</f>
        <v>31 de julio 2024
 Hora 9:00 a.m</v>
      </c>
      <c r="AA205" s="855"/>
      <c r="AB205" s="855"/>
      <c r="AC205" s="855"/>
      <c r="AD205" s="856"/>
      <c r="AE205" s="873" t="s">
        <v>118</v>
      </c>
      <c r="AF205" s="874"/>
      <c r="AG205" s="874"/>
      <c r="AH205" s="874"/>
      <c r="AI205" s="875"/>
      <c r="AJ205" s="51"/>
    </row>
    <row r="206" spans="1:36" ht="29.25" customHeight="1" thickBot="1" x14ac:dyDescent="0.25">
      <c r="A206" s="866"/>
      <c r="B206" s="867"/>
      <c r="C206" s="867"/>
      <c r="D206" s="867"/>
      <c r="E206" s="867"/>
      <c r="F206" s="867"/>
      <c r="G206" s="868"/>
      <c r="H206" s="906"/>
      <c r="I206" s="907"/>
      <c r="J206" s="907"/>
      <c r="K206" s="907"/>
      <c r="L206" s="907"/>
      <c r="M206" s="907"/>
      <c r="N206" s="907"/>
      <c r="O206" s="907"/>
      <c r="P206" s="907"/>
      <c r="Q206" s="907"/>
      <c r="R206" s="907"/>
      <c r="S206" s="907"/>
      <c r="T206" s="907"/>
      <c r="U206" s="907"/>
      <c r="V206" s="907"/>
      <c r="W206" s="907"/>
      <c r="X206" s="907"/>
      <c r="Y206" s="908"/>
      <c r="Z206" s="857"/>
      <c r="AA206" s="858"/>
      <c r="AB206" s="858"/>
      <c r="AC206" s="858"/>
      <c r="AD206" s="859"/>
      <c r="AE206" s="876"/>
      <c r="AF206" s="877"/>
      <c r="AG206" s="877"/>
      <c r="AH206" s="877"/>
      <c r="AI206" s="878"/>
      <c r="AJ206" s="51"/>
    </row>
    <row r="207" spans="1:36" ht="15" customHeight="1" x14ac:dyDescent="0.2">
      <c r="A207" s="860" t="s">
        <v>123</v>
      </c>
      <c r="B207" s="861"/>
      <c r="C207" s="861"/>
      <c r="D207" s="861"/>
      <c r="E207" s="861"/>
      <c r="F207" s="861"/>
      <c r="G207" s="862"/>
      <c r="H207" s="879" t="s">
        <v>124</v>
      </c>
      <c r="I207" s="880"/>
      <c r="J207" s="880"/>
      <c r="K207" s="880"/>
      <c r="L207" s="880"/>
      <c r="M207" s="880"/>
      <c r="N207" s="880"/>
      <c r="O207" s="880"/>
      <c r="P207" s="880"/>
      <c r="Q207" s="880"/>
      <c r="R207" s="880"/>
      <c r="S207" s="880"/>
      <c r="T207" s="880"/>
      <c r="U207" s="880"/>
      <c r="V207" s="880"/>
      <c r="W207" s="880"/>
      <c r="X207" s="880"/>
      <c r="Y207" s="881"/>
      <c r="Z207" s="854" t="str">
        <f>+Datos!$B$36</f>
        <v>01 de agosto 2024
 Hora 4:00  p.m</v>
      </c>
      <c r="AA207" s="855"/>
      <c r="AB207" s="855"/>
      <c r="AC207" s="855"/>
      <c r="AD207" s="856"/>
      <c r="AE207" s="873" t="s">
        <v>118</v>
      </c>
      <c r="AF207" s="874"/>
      <c r="AG207" s="874"/>
      <c r="AH207" s="874"/>
      <c r="AI207" s="875"/>
      <c r="AJ207" s="51"/>
    </row>
    <row r="208" spans="1:36" ht="32.25" customHeight="1" thickBot="1" x14ac:dyDescent="0.25">
      <c r="A208" s="866"/>
      <c r="B208" s="867"/>
      <c r="C208" s="867"/>
      <c r="D208" s="867"/>
      <c r="E208" s="867"/>
      <c r="F208" s="867"/>
      <c r="G208" s="868"/>
      <c r="H208" s="882"/>
      <c r="I208" s="883"/>
      <c r="J208" s="883"/>
      <c r="K208" s="883"/>
      <c r="L208" s="883"/>
      <c r="M208" s="883"/>
      <c r="N208" s="883"/>
      <c r="O208" s="883"/>
      <c r="P208" s="883"/>
      <c r="Q208" s="883"/>
      <c r="R208" s="883"/>
      <c r="S208" s="883"/>
      <c r="T208" s="883"/>
      <c r="U208" s="883"/>
      <c r="V208" s="883"/>
      <c r="W208" s="883"/>
      <c r="X208" s="883"/>
      <c r="Y208" s="884"/>
      <c r="Z208" s="857"/>
      <c r="AA208" s="858"/>
      <c r="AB208" s="858"/>
      <c r="AC208" s="858"/>
      <c r="AD208" s="859"/>
      <c r="AE208" s="876"/>
      <c r="AF208" s="877"/>
      <c r="AG208" s="877"/>
      <c r="AH208" s="877"/>
      <c r="AI208" s="878"/>
      <c r="AJ208" s="51"/>
    </row>
    <row r="209" spans="1:36" ht="15" customHeight="1" x14ac:dyDescent="0.2">
      <c r="A209" s="860" t="s">
        <v>125</v>
      </c>
      <c r="B209" s="861"/>
      <c r="C209" s="861"/>
      <c r="D209" s="861"/>
      <c r="E209" s="861"/>
      <c r="F209" s="861"/>
      <c r="G209" s="862"/>
      <c r="H209" s="869" t="s">
        <v>126</v>
      </c>
      <c r="I209" s="870"/>
      <c r="J209" s="870"/>
      <c r="K209" s="870"/>
      <c r="L209" s="870"/>
      <c r="M209" s="870"/>
      <c r="N209" s="870"/>
      <c r="O209" s="870"/>
      <c r="P209" s="870"/>
      <c r="Q209" s="870"/>
      <c r="R209" s="870"/>
      <c r="S209" s="870"/>
      <c r="T209" s="870"/>
      <c r="U209" s="870"/>
      <c r="V209" s="870"/>
      <c r="W209" s="870"/>
      <c r="X209" s="870"/>
      <c r="Y209" s="871"/>
      <c r="Z209" s="854" t="str">
        <f>+Datos!$B$37</f>
        <v>2 de agosto 2024</v>
      </c>
      <c r="AA209" s="855"/>
      <c r="AB209" s="855"/>
      <c r="AC209" s="855"/>
      <c r="AD209" s="856"/>
      <c r="AE209" s="873" t="s">
        <v>118</v>
      </c>
      <c r="AF209" s="874"/>
      <c r="AG209" s="874"/>
      <c r="AH209" s="874"/>
      <c r="AI209" s="875"/>
      <c r="AJ209" s="51"/>
    </row>
    <row r="210" spans="1:36" ht="25.5" customHeight="1" thickBot="1" x14ac:dyDescent="0.25">
      <c r="A210" s="866"/>
      <c r="B210" s="867"/>
      <c r="C210" s="867"/>
      <c r="D210" s="867"/>
      <c r="E210" s="867"/>
      <c r="F210" s="867"/>
      <c r="G210" s="868"/>
      <c r="H210" s="851" t="s">
        <v>127</v>
      </c>
      <c r="I210" s="852"/>
      <c r="J210" s="852"/>
      <c r="K210" s="852"/>
      <c r="L210" s="852"/>
      <c r="M210" s="852"/>
      <c r="N210" s="852"/>
      <c r="O210" s="852"/>
      <c r="P210" s="852"/>
      <c r="Q210" s="852"/>
      <c r="R210" s="852"/>
      <c r="S210" s="852"/>
      <c r="T210" s="852"/>
      <c r="U210" s="852"/>
      <c r="V210" s="852"/>
      <c r="W210" s="852"/>
      <c r="X210" s="852"/>
      <c r="Y210" s="853"/>
      <c r="Z210" s="857"/>
      <c r="AA210" s="858"/>
      <c r="AB210" s="858"/>
      <c r="AC210" s="858"/>
      <c r="AD210" s="859"/>
      <c r="AE210" s="876"/>
      <c r="AF210" s="877"/>
      <c r="AG210" s="877"/>
      <c r="AH210" s="877"/>
      <c r="AI210" s="878"/>
      <c r="AJ210" s="51"/>
    </row>
    <row r="211" spans="1:36" ht="15" customHeight="1" x14ac:dyDescent="0.2">
      <c r="A211" s="860" t="s">
        <v>128</v>
      </c>
      <c r="B211" s="861"/>
      <c r="C211" s="861"/>
      <c r="D211" s="861"/>
      <c r="E211" s="861"/>
      <c r="F211" s="861"/>
      <c r="G211" s="862"/>
      <c r="H211" s="879" t="s">
        <v>606</v>
      </c>
      <c r="I211" s="880"/>
      <c r="J211" s="880"/>
      <c r="K211" s="880"/>
      <c r="L211" s="880"/>
      <c r="M211" s="880"/>
      <c r="N211" s="880"/>
      <c r="O211" s="880"/>
      <c r="P211" s="880"/>
      <c r="Q211" s="880"/>
      <c r="R211" s="880"/>
      <c r="S211" s="880"/>
      <c r="T211" s="880"/>
      <c r="U211" s="880"/>
      <c r="V211" s="880"/>
      <c r="W211" s="880"/>
      <c r="X211" s="880"/>
      <c r="Y211" s="881"/>
      <c r="Z211" s="854" t="str">
        <f>+Datos!$B$38</f>
        <v>2 de agosto 2024</v>
      </c>
      <c r="AA211" s="855"/>
      <c r="AB211" s="855"/>
      <c r="AC211" s="855"/>
      <c r="AD211" s="856"/>
      <c r="AE211" s="873" t="s">
        <v>118</v>
      </c>
      <c r="AF211" s="874"/>
      <c r="AG211" s="874"/>
      <c r="AH211" s="874"/>
      <c r="AI211" s="875"/>
      <c r="AJ211" s="51"/>
    </row>
    <row r="212" spans="1:36" ht="21" customHeight="1" thickBot="1" x14ac:dyDescent="0.25">
      <c r="A212" s="866"/>
      <c r="B212" s="867"/>
      <c r="C212" s="867"/>
      <c r="D212" s="867"/>
      <c r="E212" s="867"/>
      <c r="F212" s="867"/>
      <c r="G212" s="868"/>
      <c r="H212" s="882"/>
      <c r="I212" s="883"/>
      <c r="J212" s="883"/>
      <c r="K212" s="883"/>
      <c r="L212" s="883"/>
      <c r="M212" s="883"/>
      <c r="N212" s="883"/>
      <c r="O212" s="883"/>
      <c r="P212" s="883"/>
      <c r="Q212" s="883"/>
      <c r="R212" s="883"/>
      <c r="S212" s="883"/>
      <c r="T212" s="883"/>
      <c r="U212" s="883"/>
      <c r="V212" s="883"/>
      <c r="W212" s="883"/>
      <c r="X212" s="883"/>
      <c r="Y212" s="884"/>
      <c r="Z212" s="857"/>
      <c r="AA212" s="858"/>
      <c r="AB212" s="858"/>
      <c r="AC212" s="858"/>
      <c r="AD212" s="859"/>
      <c r="AE212" s="876"/>
      <c r="AF212" s="877"/>
      <c r="AG212" s="877"/>
      <c r="AH212" s="877"/>
      <c r="AI212" s="878"/>
      <c r="AJ212" s="51"/>
    </row>
    <row r="213" spans="1:36" ht="15" customHeight="1" x14ac:dyDescent="0.2">
      <c r="A213" s="860" t="s">
        <v>130</v>
      </c>
      <c r="B213" s="861"/>
      <c r="C213" s="861"/>
      <c r="D213" s="861"/>
      <c r="E213" s="861"/>
      <c r="F213" s="861"/>
      <c r="G213" s="862"/>
      <c r="H213" s="879" t="s">
        <v>130</v>
      </c>
      <c r="I213" s="880"/>
      <c r="J213" s="880"/>
      <c r="K213" s="880"/>
      <c r="L213" s="880"/>
      <c r="M213" s="880"/>
      <c r="N213" s="880"/>
      <c r="O213" s="880"/>
      <c r="P213" s="880"/>
      <c r="Q213" s="880"/>
      <c r="R213" s="880"/>
      <c r="S213" s="880"/>
      <c r="T213" s="880"/>
      <c r="U213" s="880"/>
      <c r="V213" s="880"/>
      <c r="W213" s="880"/>
      <c r="X213" s="880"/>
      <c r="Y213" s="881"/>
      <c r="Z213" s="854" t="str">
        <f>+Datos!$B$39</f>
        <v>5 de agosto 2024
 Hasta las 04:00 p.m</v>
      </c>
      <c r="AA213" s="855"/>
      <c r="AB213" s="855"/>
      <c r="AC213" s="855"/>
      <c r="AD213" s="856"/>
      <c r="AE213" s="873" t="s">
        <v>118</v>
      </c>
      <c r="AF213" s="874"/>
      <c r="AG213" s="874"/>
      <c r="AH213" s="874"/>
      <c r="AI213" s="875"/>
      <c r="AJ213" s="51"/>
    </row>
    <row r="214" spans="1:36" ht="42.75" customHeight="1" thickBot="1" x14ac:dyDescent="0.25">
      <c r="A214" s="866"/>
      <c r="B214" s="867"/>
      <c r="C214" s="867"/>
      <c r="D214" s="867"/>
      <c r="E214" s="867"/>
      <c r="F214" s="867"/>
      <c r="G214" s="868"/>
      <c r="H214" s="882"/>
      <c r="I214" s="883"/>
      <c r="J214" s="883"/>
      <c r="K214" s="883"/>
      <c r="L214" s="883"/>
      <c r="M214" s="883"/>
      <c r="N214" s="883"/>
      <c r="O214" s="883"/>
      <c r="P214" s="883"/>
      <c r="Q214" s="883"/>
      <c r="R214" s="883"/>
      <c r="S214" s="883"/>
      <c r="T214" s="883"/>
      <c r="U214" s="883"/>
      <c r="V214" s="883"/>
      <c r="W214" s="883"/>
      <c r="X214" s="883"/>
      <c r="Y214" s="884"/>
      <c r="Z214" s="857"/>
      <c r="AA214" s="858"/>
      <c r="AB214" s="858"/>
      <c r="AC214" s="858"/>
      <c r="AD214" s="859"/>
      <c r="AE214" s="876"/>
      <c r="AF214" s="877"/>
      <c r="AG214" s="877"/>
      <c r="AH214" s="877"/>
      <c r="AI214" s="878"/>
      <c r="AJ214" s="51"/>
    </row>
    <row r="215" spans="1:36" ht="15" customHeight="1" x14ac:dyDescent="0.2">
      <c r="A215" s="860" t="s">
        <v>131</v>
      </c>
      <c r="B215" s="861"/>
      <c r="C215" s="861"/>
      <c r="D215" s="861"/>
      <c r="E215" s="861"/>
      <c r="F215" s="861"/>
      <c r="G215" s="862"/>
      <c r="H215" s="879" t="s">
        <v>483</v>
      </c>
      <c r="I215" s="880"/>
      <c r="J215" s="880"/>
      <c r="K215" s="880"/>
      <c r="L215" s="880"/>
      <c r="M215" s="880"/>
      <c r="N215" s="880"/>
      <c r="O215" s="880"/>
      <c r="P215" s="880"/>
      <c r="Q215" s="880"/>
      <c r="R215" s="880"/>
      <c r="S215" s="880"/>
      <c r="T215" s="880"/>
      <c r="U215" s="880"/>
      <c r="V215" s="880"/>
      <c r="W215" s="880"/>
      <c r="X215" s="880"/>
      <c r="Y215" s="881"/>
      <c r="Z215" s="854" t="str">
        <f>+Datos!$B$40</f>
        <v>6 de agosto 2024</v>
      </c>
      <c r="AA215" s="855"/>
      <c r="AB215" s="855"/>
      <c r="AC215" s="855"/>
      <c r="AD215" s="856"/>
      <c r="AE215" s="873" t="s">
        <v>118</v>
      </c>
      <c r="AF215" s="874"/>
      <c r="AG215" s="874"/>
      <c r="AH215" s="874"/>
      <c r="AI215" s="875"/>
      <c r="AJ215" s="51"/>
    </row>
    <row r="216" spans="1:36" ht="15" customHeight="1" thickBot="1" x14ac:dyDescent="0.25">
      <c r="A216" s="866"/>
      <c r="B216" s="867"/>
      <c r="C216" s="867"/>
      <c r="D216" s="867"/>
      <c r="E216" s="867"/>
      <c r="F216" s="867"/>
      <c r="G216" s="868"/>
      <c r="H216" s="882"/>
      <c r="I216" s="883"/>
      <c r="J216" s="883"/>
      <c r="K216" s="883"/>
      <c r="L216" s="883"/>
      <c r="M216" s="883"/>
      <c r="N216" s="883"/>
      <c r="O216" s="883"/>
      <c r="P216" s="883"/>
      <c r="Q216" s="883"/>
      <c r="R216" s="883"/>
      <c r="S216" s="883"/>
      <c r="T216" s="883"/>
      <c r="U216" s="883"/>
      <c r="V216" s="883"/>
      <c r="W216" s="883"/>
      <c r="X216" s="883"/>
      <c r="Y216" s="884"/>
      <c r="Z216" s="857"/>
      <c r="AA216" s="858"/>
      <c r="AB216" s="858"/>
      <c r="AC216" s="858"/>
      <c r="AD216" s="859"/>
      <c r="AE216" s="876"/>
      <c r="AF216" s="877"/>
      <c r="AG216" s="877"/>
      <c r="AH216" s="877"/>
      <c r="AI216" s="878"/>
      <c r="AJ216" s="51"/>
    </row>
    <row r="217" spans="1:36" ht="15" customHeight="1" x14ac:dyDescent="0.2">
      <c r="A217" s="860" t="s">
        <v>134</v>
      </c>
      <c r="B217" s="861"/>
      <c r="C217" s="861"/>
      <c r="D217" s="861"/>
      <c r="E217" s="861"/>
      <c r="F217" s="861"/>
      <c r="G217" s="862"/>
      <c r="H217" s="885" t="s">
        <v>135</v>
      </c>
      <c r="I217" s="886"/>
      <c r="J217" s="886"/>
      <c r="K217" s="886"/>
      <c r="L217" s="886"/>
      <c r="M217" s="886"/>
      <c r="N217" s="886"/>
      <c r="O217" s="886"/>
      <c r="P217" s="886"/>
      <c r="Q217" s="886"/>
      <c r="R217" s="886"/>
      <c r="S217" s="886"/>
      <c r="T217" s="886"/>
      <c r="U217" s="886"/>
      <c r="V217" s="886"/>
      <c r="W217" s="886"/>
      <c r="X217" s="886"/>
      <c r="Y217" s="887"/>
      <c r="Z217" s="854" t="str">
        <f>+Datos!$B$41</f>
        <v>6 de agosto 2024</v>
      </c>
      <c r="AA217" s="855"/>
      <c r="AB217" s="855"/>
      <c r="AC217" s="855"/>
      <c r="AD217" s="856"/>
      <c r="AE217" s="873" t="s">
        <v>118</v>
      </c>
      <c r="AF217" s="874"/>
      <c r="AG217" s="874"/>
      <c r="AH217" s="874"/>
      <c r="AI217" s="875"/>
      <c r="AJ217" s="51"/>
    </row>
    <row r="218" spans="1:36" ht="15" customHeight="1" thickBot="1" x14ac:dyDescent="0.25">
      <c r="A218" s="866"/>
      <c r="B218" s="867"/>
      <c r="C218" s="867"/>
      <c r="D218" s="867"/>
      <c r="E218" s="867"/>
      <c r="F218" s="867"/>
      <c r="G218" s="868"/>
      <c r="H218" s="888"/>
      <c r="I218" s="889"/>
      <c r="J218" s="889"/>
      <c r="K218" s="889"/>
      <c r="L218" s="889"/>
      <c r="M218" s="889"/>
      <c r="N218" s="889"/>
      <c r="O218" s="889"/>
      <c r="P218" s="889"/>
      <c r="Q218" s="889"/>
      <c r="R218" s="889"/>
      <c r="S218" s="889"/>
      <c r="T218" s="889"/>
      <c r="U218" s="889"/>
      <c r="V218" s="889"/>
      <c r="W218" s="889"/>
      <c r="X218" s="889"/>
      <c r="Y218" s="890"/>
      <c r="Z218" s="857"/>
      <c r="AA218" s="858"/>
      <c r="AB218" s="858"/>
      <c r="AC218" s="858"/>
      <c r="AD218" s="859"/>
      <c r="AE218" s="876"/>
      <c r="AF218" s="877"/>
      <c r="AG218" s="877"/>
      <c r="AH218" s="877"/>
      <c r="AI218" s="878"/>
      <c r="AJ218" s="51"/>
    </row>
    <row r="219" spans="1:36" ht="15" customHeight="1" x14ac:dyDescent="0.2">
      <c r="A219" s="860" t="s">
        <v>136</v>
      </c>
      <c r="B219" s="861"/>
      <c r="C219" s="861"/>
      <c r="D219" s="861"/>
      <c r="E219" s="861"/>
      <c r="F219" s="861"/>
      <c r="G219" s="862"/>
      <c r="H219" s="879" t="s">
        <v>137</v>
      </c>
      <c r="I219" s="880"/>
      <c r="J219" s="880"/>
      <c r="K219" s="880"/>
      <c r="L219" s="880"/>
      <c r="M219" s="880"/>
      <c r="N219" s="880"/>
      <c r="O219" s="880"/>
      <c r="P219" s="880"/>
      <c r="Q219" s="880"/>
      <c r="R219" s="880"/>
      <c r="S219" s="880"/>
      <c r="T219" s="880"/>
      <c r="U219" s="880"/>
      <c r="V219" s="880"/>
      <c r="W219" s="880"/>
      <c r="X219" s="880"/>
      <c r="Y219" s="881"/>
      <c r="Z219" s="854" t="str">
        <f>+Datos!$B$42</f>
        <v>28 de agosto 2024</v>
      </c>
      <c r="AA219" s="855"/>
      <c r="AB219" s="855"/>
      <c r="AC219" s="855"/>
      <c r="AD219" s="856"/>
      <c r="AE219" s="873" t="s">
        <v>118</v>
      </c>
      <c r="AF219" s="874"/>
      <c r="AG219" s="874"/>
      <c r="AH219" s="874"/>
      <c r="AI219" s="875"/>
      <c r="AJ219" s="51"/>
    </row>
    <row r="220" spans="1:36" ht="15" customHeight="1" thickBot="1" x14ac:dyDescent="0.25">
      <c r="A220" s="866"/>
      <c r="B220" s="867"/>
      <c r="C220" s="867"/>
      <c r="D220" s="867"/>
      <c r="E220" s="867"/>
      <c r="F220" s="867"/>
      <c r="G220" s="868"/>
      <c r="H220" s="882"/>
      <c r="I220" s="883"/>
      <c r="J220" s="883"/>
      <c r="K220" s="883"/>
      <c r="L220" s="883"/>
      <c r="M220" s="883"/>
      <c r="N220" s="883"/>
      <c r="O220" s="883"/>
      <c r="P220" s="883"/>
      <c r="Q220" s="883"/>
      <c r="R220" s="883"/>
      <c r="S220" s="883"/>
      <c r="T220" s="883"/>
      <c r="U220" s="883"/>
      <c r="V220" s="883"/>
      <c r="W220" s="883"/>
      <c r="X220" s="883"/>
      <c r="Y220" s="884"/>
      <c r="Z220" s="857"/>
      <c r="AA220" s="858"/>
      <c r="AB220" s="858"/>
      <c r="AC220" s="858"/>
      <c r="AD220" s="859"/>
      <c r="AE220" s="876"/>
      <c r="AF220" s="877"/>
      <c r="AG220" s="877"/>
      <c r="AH220" s="877"/>
      <c r="AI220" s="878"/>
      <c r="AJ220" s="51"/>
    </row>
    <row r="221" spans="1:36" x14ac:dyDescent="0.2">
      <c r="A221" s="346"/>
      <c r="B221" s="346"/>
      <c r="C221" s="346"/>
      <c r="D221" s="346"/>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row>
    <row r="222" spans="1:36" hidden="1" x14ac:dyDescent="0.2">
      <c r="A222" s="346"/>
      <c r="B222" s="346"/>
      <c r="C222" s="346"/>
      <c r="D222" s="346"/>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row>
    <row r="223" spans="1:36" hidden="1" x14ac:dyDescent="0.2">
      <c r="A223" s="346"/>
      <c r="B223" s="346"/>
      <c r="C223" s="346"/>
      <c r="D223" s="346"/>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row>
    <row r="224" spans="1:36" hidden="1" x14ac:dyDescent="0.2">
      <c r="A224" s="346"/>
      <c r="B224" s="346"/>
      <c r="C224" s="346"/>
      <c r="D224" s="346"/>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row>
    <row r="225" spans="1:36" x14ac:dyDescent="0.2">
      <c r="A225" s="346"/>
      <c r="B225" s="346"/>
      <c r="C225" s="346"/>
      <c r="D225" s="346"/>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row>
    <row r="226" spans="1:36" x14ac:dyDescent="0.2">
      <c r="A226" s="346"/>
      <c r="B226" s="346"/>
      <c r="C226" s="346"/>
      <c r="D226" s="346"/>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row>
    <row r="227" spans="1:36" x14ac:dyDescent="0.2">
      <c r="A227" s="346"/>
      <c r="B227" s="346"/>
      <c r="C227" s="346"/>
      <c r="D227" s="346"/>
      <c r="E227" s="51"/>
      <c r="F227" s="51"/>
      <c r="G227" s="51"/>
      <c r="H227" s="51"/>
      <c r="I227" s="51"/>
      <c r="J227" s="51"/>
      <c r="K227" s="51"/>
      <c r="L227" s="51"/>
      <c r="M227" s="51"/>
      <c r="N227" s="51"/>
      <c r="O227" s="51"/>
      <c r="P227" s="51"/>
      <c r="Q227" s="51"/>
      <c r="R227" s="51"/>
      <c r="S227" s="51"/>
      <c r="T227" s="51"/>
      <c r="U227" s="51"/>
      <c r="V227" s="51"/>
      <c r="W227" s="51" t="s">
        <v>433</v>
      </c>
      <c r="X227" s="51"/>
      <c r="Y227" s="51"/>
      <c r="Z227" s="51"/>
      <c r="AA227" s="51"/>
      <c r="AB227" s="51"/>
      <c r="AC227" s="51"/>
      <c r="AD227" s="51"/>
      <c r="AE227" s="51"/>
      <c r="AF227" s="51"/>
      <c r="AG227" s="51"/>
      <c r="AH227" s="51"/>
      <c r="AI227" s="51"/>
      <c r="AJ227" s="51"/>
    </row>
    <row r="228" spans="1:36" x14ac:dyDescent="0.2">
      <c r="A228" s="817" t="str">
        <f>+Datos!$B$7</f>
        <v>ALICIA MARIA MARIN OCHOA</v>
      </c>
      <c r="B228" s="817"/>
      <c r="C228" s="817"/>
      <c r="D228" s="817"/>
      <c r="E228" s="817"/>
      <c r="F228" s="817"/>
      <c r="G228" s="817"/>
      <c r="H228" s="817"/>
      <c r="I228" s="817"/>
      <c r="J228" s="817"/>
      <c r="K228" s="817"/>
      <c r="L228" s="817"/>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row>
    <row r="229" spans="1:36" x14ac:dyDescent="0.2">
      <c r="A229" s="57" t="str">
        <f>+Datos!A7</f>
        <v xml:space="preserve">Rector(a) </v>
      </c>
      <c r="B229" s="346"/>
      <c r="C229" s="346"/>
      <c r="D229" s="346"/>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row>
    <row r="230" spans="1:36" x14ac:dyDescent="0.2">
      <c r="A230" s="346"/>
      <c r="B230" s="346"/>
      <c r="C230" s="346"/>
      <c r="D230" s="346"/>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row>
    <row r="231" spans="1:36" x14ac:dyDescent="0.2">
      <c r="A231" s="346"/>
      <c r="B231" s="346"/>
      <c r="C231" s="346"/>
      <c r="D231" s="346"/>
      <c r="E231" s="51"/>
      <c r="F231" s="51"/>
      <c r="G231" s="51"/>
      <c r="H231" s="51"/>
      <c r="I231" s="51"/>
      <c r="J231" s="51"/>
      <c r="K231" s="51"/>
      <c r="L231" s="51"/>
      <c r="M231" s="51"/>
      <c r="N231" s="51"/>
      <c r="O231" s="51"/>
      <c r="P231" s="51"/>
      <c r="Q231" s="51"/>
      <c r="R231" s="51"/>
      <c r="S231" s="51"/>
      <c r="T231" s="51"/>
      <c r="U231" s="52"/>
      <c r="V231" s="52"/>
      <c r="W231" s="52"/>
      <c r="X231" s="52"/>
      <c r="Y231" s="52"/>
      <c r="Z231" s="52"/>
      <c r="AA231" s="52"/>
      <c r="AB231" s="52"/>
      <c r="AC231" s="52"/>
      <c r="AD231" s="52"/>
      <c r="AE231" s="52"/>
      <c r="AF231" s="52"/>
      <c r="AG231" s="51"/>
      <c r="AH231" s="51"/>
      <c r="AI231" s="51"/>
      <c r="AJ231" s="51"/>
    </row>
    <row r="232" spans="1:36" ht="16.5" customHeight="1" x14ac:dyDescent="0.2">
      <c r="A232" s="51" t="s">
        <v>484</v>
      </c>
      <c r="B232" s="51"/>
      <c r="C232" s="51"/>
      <c r="D232" s="51"/>
      <c r="E232" s="51"/>
      <c r="F232" s="51"/>
      <c r="H232" s="113" t="str">
        <f>+Datos!C51</f>
        <v>31 de julio 2024
 Hora 9:00 a.m</v>
      </c>
      <c r="I232" s="113"/>
      <c r="J232" s="67"/>
      <c r="K232" s="113"/>
      <c r="L232" s="113"/>
      <c r="M232" s="113"/>
      <c r="N232" s="113"/>
      <c r="O232" s="113"/>
      <c r="P232" s="67"/>
      <c r="Q232" s="67"/>
      <c r="R232" s="67"/>
      <c r="S232" s="67"/>
      <c r="U232" s="26"/>
      <c r="V232" s="52" t="s">
        <v>608</v>
      </c>
      <c r="W232" s="52"/>
      <c r="X232" s="52"/>
      <c r="Y232" s="52"/>
      <c r="Z232" s="52"/>
      <c r="AA232" s="52"/>
      <c r="AB232" s="52"/>
      <c r="AC232" s="52"/>
      <c r="AD232" s="52"/>
      <c r="AE232" s="52"/>
      <c r="AF232" s="52"/>
      <c r="AG232" s="51"/>
      <c r="AH232" s="51"/>
      <c r="AI232" s="51"/>
      <c r="AJ232" s="51"/>
    </row>
    <row r="233" spans="1:36" ht="14.25" customHeight="1" x14ac:dyDescent="0.2">
      <c r="A233" s="51" t="s">
        <v>485</v>
      </c>
      <c r="B233" s="51"/>
      <c r="C233" s="51"/>
      <c r="D233" s="51"/>
      <c r="E233" s="51"/>
      <c r="F233" s="51"/>
      <c r="H233" s="113" t="str">
        <f>+Datos!C52</f>
        <v>01 de agosto 2024
 Hora 4:00  p.m</v>
      </c>
      <c r="I233" s="113"/>
      <c r="J233" s="115"/>
      <c r="K233" s="114"/>
      <c r="L233" s="113"/>
      <c r="M233" s="114"/>
      <c r="N233" s="114"/>
      <c r="O233" s="113"/>
      <c r="P233" s="115"/>
      <c r="Q233" s="115"/>
      <c r="R233" s="115"/>
      <c r="S233" s="115"/>
      <c r="U233" s="26"/>
      <c r="V233" s="52" t="s">
        <v>608</v>
      </c>
      <c r="W233" s="52"/>
      <c r="X233" s="52"/>
      <c r="Y233" s="52"/>
      <c r="Z233" s="52"/>
      <c r="AA233" s="52"/>
      <c r="AB233" s="52"/>
      <c r="AC233" s="52"/>
      <c r="AD233" s="52"/>
      <c r="AE233" s="52"/>
      <c r="AF233" s="52"/>
      <c r="AG233" s="51"/>
      <c r="AH233" s="51"/>
      <c r="AI233" s="51"/>
      <c r="AJ233" s="51"/>
    </row>
    <row r="234" spans="1:36" x14ac:dyDescent="0.2">
      <c r="A234" s="336"/>
      <c r="B234" s="336"/>
      <c r="C234" s="336"/>
      <c r="D234" s="336"/>
      <c r="U234" s="26"/>
      <c r="V234" s="26"/>
      <c r="W234" s="26"/>
      <c r="X234" s="26"/>
      <c r="Y234" s="26"/>
      <c r="Z234" s="26"/>
      <c r="AA234" s="26"/>
      <c r="AB234" s="26"/>
      <c r="AC234" s="26"/>
      <c r="AD234" s="26"/>
      <c r="AE234" s="26"/>
      <c r="AF234" s="26"/>
    </row>
    <row r="235" spans="1:36" x14ac:dyDescent="0.2">
      <c r="A235" s="336"/>
      <c r="B235" s="336"/>
      <c r="C235" s="336"/>
      <c r="D235" s="336"/>
      <c r="U235" s="26"/>
      <c r="V235" s="26"/>
      <c r="W235" s="26"/>
      <c r="X235" s="26"/>
      <c r="Y235" s="26"/>
      <c r="Z235" s="26"/>
      <c r="AA235" s="26"/>
      <c r="AB235" s="26"/>
      <c r="AC235" s="26"/>
      <c r="AD235" s="26"/>
      <c r="AE235" s="26"/>
      <c r="AF235" s="26"/>
    </row>
    <row r="236" spans="1:36" x14ac:dyDescent="0.2">
      <c r="A236" s="24" t="s">
        <v>750</v>
      </c>
    </row>
  </sheetData>
  <mergeCells count="188">
    <mergeCell ref="A121:AJ121"/>
    <mergeCell ref="A34:E34"/>
    <mergeCell ref="F34:J34"/>
    <mergeCell ref="K34:AJ34"/>
    <mergeCell ref="A33:E33"/>
    <mergeCell ref="F32:J32"/>
    <mergeCell ref="F33:J33"/>
    <mergeCell ref="K32:AJ32"/>
    <mergeCell ref="K33:AJ33"/>
    <mergeCell ref="A64:AJ64"/>
    <mergeCell ref="A65:AJ65"/>
    <mergeCell ref="A49:AJ49"/>
    <mergeCell ref="A80:I80"/>
    <mergeCell ref="A83:AJ83"/>
    <mergeCell ref="A84:AJ84"/>
    <mergeCell ref="A66:AJ66"/>
    <mergeCell ref="A67:AJ67"/>
    <mergeCell ref="A68:AJ68"/>
    <mergeCell ref="A69:AJ69"/>
    <mergeCell ref="A86:AJ87"/>
    <mergeCell ref="A61:AJ61"/>
    <mergeCell ref="A62:AJ62"/>
    <mergeCell ref="A63:AJ63"/>
    <mergeCell ref="C13:E13"/>
    <mergeCell ref="A13:B13"/>
    <mergeCell ref="A31:E31"/>
    <mergeCell ref="F31:J31"/>
    <mergeCell ref="K31:AJ31"/>
    <mergeCell ref="A32:E32"/>
    <mergeCell ref="C24:E24"/>
    <mergeCell ref="F24:J24"/>
    <mergeCell ref="K24:AJ24"/>
    <mergeCell ref="F25:J25"/>
    <mergeCell ref="C28:E28"/>
    <mergeCell ref="A160:AJ162"/>
    <mergeCell ref="A167:AJ168"/>
    <mergeCell ref="A172:AJ173"/>
    <mergeCell ref="A207:G208"/>
    <mergeCell ref="H207:Y208"/>
    <mergeCell ref="Z207:AD208"/>
    <mergeCell ref="AE207:AI208"/>
    <mergeCell ref="H215:Y216"/>
    <mergeCell ref="Z201:AD204"/>
    <mergeCell ref="A178:AJ178"/>
    <mergeCell ref="AE201:AI204"/>
    <mergeCell ref="AE205:AI206"/>
    <mergeCell ref="A205:G206"/>
    <mergeCell ref="H205:Y206"/>
    <mergeCell ref="H202:Y202"/>
    <mergeCell ref="H203:Y203"/>
    <mergeCell ref="A199:G200"/>
    <mergeCell ref="H199:Y200"/>
    <mergeCell ref="Z199:AD200"/>
    <mergeCell ref="AE199:AI200"/>
    <mergeCell ref="A179:AJ179"/>
    <mergeCell ref="AE211:AI212"/>
    <mergeCell ref="A209:G210"/>
    <mergeCell ref="H209:Y209"/>
    <mergeCell ref="F12:J12"/>
    <mergeCell ref="F14:J14"/>
    <mergeCell ref="F15:J15"/>
    <mergeCell ref="F16:J16"/>
    <mergeCell ref="F17:J17"/>
    <mergeCell ref="A25:B25"/>
    <mergeCell ref="C22:E22"/>
    <mergeCell ref="F27:J27"/>
    <mergeCell ref="K27:AJ27"/>
    <mergeCell ref="A12:B12"/>
    <mergeCell ref="C15:E15"/>
    <mergeCell ref="A16:B16"/>
    <mergeCell ref="C16:E16"/>
    <mergeCell ref="A17:B17"/>
    <mergeCell ref="C17:E17"/>
    <mergeCell ref="C18:E18"/>
    <mergeCell ref="K12:AJ12"/>
    <mergeCell ref="K14:AJ14"/>
    <mergeCell ref="K15:AJ15"/>
    <mergeCell ref="K16:AJ16"/>
    <mergeCell ref="K17:AJ17"/>
    <mergeCell ref="C25:E25"/>
    <mergeCell ref="K13:AJ13"/>
    <mergeCell ref="F13:J13"/>
    <mergeCell ref="A9:AJ10"/>
    <mergeCell ref="A38:AJ40"/>
    <mergeCell ref="A44:AJ45"/>
    <mergeCell ref="A74:AJ75"/>
    <mergeCell ref="F26:J26"/>
    <mergeCell ref="K26:AJ26"/>
    <mergeCell ref="F28:J28"/>
    <mergeCell ref="K28:AJ28"/>
    <mergeCell ref="A26:B26"/>
    <mergeCell ref="A28:B28"/>
    <mergeCell ref="A20:B20"/>
    <mergeCell ref="C20:E20"/>
    <mergeCell ref="C21:E21"/>
    <mergeCell ref="A22:B22"/>
    <mergeCell ref="A18:B18"/>
    <mergeCell ref="A23:B23"/>
    <mergeCell ref="C23:E23"/>
    <mergeCell ref="A21:B21"/>
    <mergeCell ref="C12:E12"/>
    <mergeCell ref="A19:B19"/>
    <mergeCell ref="C19:E19"/>
    <mergeCell ref="A14:B14"/>
    <mergeCell ref="C14:E14"/>
    <mergeCell ref="A15:B15"/>
    <mergeCell ref="Z209:AD210"/>
    <mergeCell ref="AE209:AI210"/>
    <mergeCell ref="H210:Y210"/>
    <mergeCell ref="A228:L228"/>
    <mergeCell ref="A211:G212"/>
    <mergeCell ref="H211:Y212"/>
    <mergeCell ref="Z211:AD212"/>
    <mergeCell ref="A215:G216"/>
    <mergeCell ref="A213:G214"/>
    <mergeCell ref="H213:Y214"/>
    <mergeCell ref="Z213:AD214"/>
    <mergeCell ref="AE213:AI214"/>
    <mergeCell ref="Z215:AD216"/>
    <mergeCell ref="AE215:AI216"/>
    <mergeCell ref="A217:G218"/>
    <mergeCell ref="H217:Y218"/>
    <mergeCell ref="Z217:AD218"/>
    <mergeCell ref="AE217:AI218"/>
    <mergeCell ref="AE219:AI220"/>
    <mergeCell ref="Z219:AD220"/>
    <mergeCell ref="H219:Y220"/>
    <mergeCell ref="A219:G220"/>
    <mergeCell ref="H204:Y204"/>
    <mergeCell ref="Z205:AD206"/>
    <mergeCell ref="F18:J18"/>
    <mergeCell ref="F19:J19"/>
    <mergeCell ref="F20:J20"/>
    <mergeCell ref="F21:J21"/>
    <mergeCell ref="F22:J22"/>
    <mergeCell ref="F23:J23"/>
    <mergeCell ref="A201:G204"/>
    <mergeCell ref="H201:Y201"/>
    <mergeCell ref="A27:B27"/>
    <mergeCell ref="C26:E26"/>
    <mergeCell ref="A102:AJ111"/>
    <mergeCell ref="K18:AJ18"/>
    <mergeCell ref="K19:AJ19"/>
    <mergeCell ref="K20:AJ20"/>
    <mergeCell ref="K21:AJ21"/>
    <mergeCell ref="K22:AJ22"/>
    <mergeCell ref="K23:AJ23"/>
    <mergeCell ref="K25:AJ25"/>
    <mergeCell ref="C27:E27"/>
    <mergeCell ref="A24:B24"/>
    <mergeCell ref="E156:O156"/>
    <mergeCell ref="P156:X156"/>
    <mergeCell ref="E153:O153"/>
    <mergeCell ref="P153:X153"/>
    <mergeCell ref="E154:O154"/>
    <mergeCell ref="P154:X154"/>
    <mergeCell ref="E155:O155"/>
    <mergeCell ref="P155:X155"/>
    <mergeCell ref="A129:AJ130"/>
    <mergeCell ref="A131:AJ132"/>
    <mergeCell ref="A133:AJ134"/>
    <mergeCell ref="A143:AJ144"/>
    <mergeCell ref="A145:AJ146"/>
    <mergeCell ref="A150:AJ152"/>
    <mergeCell ref="A128:AJ128"/>
    <mergeCell ref="A113:C113"/>
    <mergeCell ref="D113:AJ113"/>
    <mergeCell ref="A114:C114"/>
    <mergeCell ref="A115:C115"/>
    <mergeCell ref="A3:AJ3"/>
    <mergeCell ref="A4:AJ4"/>
    <mergeCell ref="A5:AJ5"/>
    <mergeCell ref="A116:C116"/>
    <mergeCell ref="A117:C117"/>
    <mergeCell ref="A118:C118"/>
    <mergeCell ref="A119:C119"/>
    <mergeCell ref="A120:C120"/>
    <mergeCell ref="D114:AJ114"/>
    <mergeCell ref="D115:AJ115"/>
    <mergeCell ref="D116:AJ116"/>
    <mergeCell ref="D117:AJ117"/>
    <mergeCell ref="D118:AJ118"/>
    <mergeCell ref="D119:AJ119"/>
    <mergeCell ref="D120:AJ120"/>
    <mergeCell ref="A57:AJ57"/>
    <mergeCell ref="A58:AJ58"/>
    <mergeCell ref="A59:AJ59"/>
    <mergeCell ref="A60:AJ60"/>
  </mergeCells>
  <printOptions horizontalCentered="1"/>
  <pageMargins left="0.62992125984251968" right="0.43307086614173229" top="1.4173228346456694" bottom="0.51181102362204722" header="0.31496062992125984" footer="0.51181102362204722"/>
  <pageSetup scale="82" fitToHeight="4" orientation="portrait" r:id="rId1"/>
  <headerFooter>
    <oddHeader>&amp;C&amp;G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AI58"/>
  <sheetViews>
    <sheetView workbookViewId="0">
      <selection activeCell="B16" sqref="B16:I16"/>
    </sheetView>
  </sheetViews>
  <sheetFormatPr baseColWidth="10" defaultColWidth="11.42578125" defaultRowHeight="15" x14ac:dyDescent="0.25"/>
  <cols>
    <col min="1" max="1" width="12.140625" customWidth="1"/>
    <col min="9" max="9" width="13.42578125" customWidth="1"/>
  </cols>
  <sheetData>
    <row r="1" spans="1:9" x14ac:dyDescent="0.25">
      <c r="A1" s="111"/>
      <c r="B1" s="111"/>
      <c r="C1" s="111"/>
      <c r="D1" s="111"/>
      <c r="E1" s="111"/>
      <c r="F1" s="111"/>
      <c r="G1" s="111"/>
      <c r="H1" s="111"/>
      <c r="I1" s="111"/>
    </row>
    <row r="2" spans="1:9" x14ac:dyDescent="0.25">
      <c r="A2" s="123"/>
      <c r="B2" s="123"/>
      <c r="C2" s="123"/>
      <c r="D2" s="123"/>
      <c r="E2" s="123"/>
      <c r="F2" s="123"/>
      <c r="G2" s="123"/>
      <c r="H2" s="123"/>
      <c r="I2" s="123"/>
    </row>
    <row r="3" spans="1:9" x14ac:dyDescent="0.25">
      <c r="A3" s="123"/>
      <c r="B3" s="123"/>
      <c r="C3" s="123"/>
      <c r="D3" s="123"/>
      <c r="E3" s="123"/>
      <c r="F3" s="123"/>
      <c r="G3" s="123"/>
      <c r="H3" s="123"/>
      <c r="I3" s="123"/>
    </row>
    <row r="4" spans="1:9" x14ac:dyDescent="0.25">
      <c r="A4" s="123"/>
      <c r="B4" s="123"/>
      <c r="C4" s="123"/>
      <c r="D4" s="123"/>
      <c r="E4" s="123"/>
      <c r="F4" s="123"/>
      <c r="G4" s="123"/>
      <c r="H4" s="123"/>
      <c r="I4" s="123"/>
    </row>
    <row r="5" spans="1:9" x14ac:dyDescent="0.25">
      <c r="A5" s="123"/>
      <c r="B5" s="123"/>
      <c r="C5" s="123"/>
      <c r="D5" s="123"/>
      <c r="E5" s="123"/>
      <c r="F5" s="123"/>
      <c r="G5" s="123"/>
      <c r="H5" s="123"/>
      <c r="I5" s="123"/>
    </row>
    <row r="6" spans="1:9" x14ac:dyDescent="0.25">
      <c r="A6" s="123"/>
      <c r="B6" s="123"/>
      <c r="C6" s="123"/>
      <c r="D6" s="123"/>
      <c r="E6" s="123"/>
      <c r="F6" s="123"/>
      <c r="G6" s="123"/>
      <c r="H6" s="123"/>
      <c r="I6" s="123"/>
    </row>
    <row r="7" spans="1:9" x14ac:dyDescent="0.25">
      <c r="A7" s="111"/>
      <c r="B7" s="111"/>
      <c r="C7" s="111"/>
      <c r="D7" s="111"/>
      <c r="E7" s="111"/>
      <c r="F7" s="111"/>
      <c r="G7" s="111"/>
      <c r="H7" s="111"/>
      <c r="I7" s="111"/>
    </row>
    <row r="8" spans="1:9" x14ac:dyDescent="0.25">
      <c r="A8" s="915" t="s">
        <v>486</v>
      </c>
      <c r="B8" s="915"/>
      <c r="C8" s="915"/>
      <c r="D8" s="915"/>
      <c r="E8" s="915"/>
      <c r="F8" s="915"/>
      <c r="G8" s="915"/>
      <c r="H8" s="915"/>
      <c r="I8" s="915"/>
    </row>
    <row r="9" spans="1:9" x14ac:dyDescent="0.25">
      <c r="A9" s="784" t="str">
        <f>+Datos!B36</f>
        <v>01 de agosto 2024
 Hora 4:00  p.m</v>
      </c>
      <c r="B9" s="784"/>
      <c r="C9" s="784"/>
      <c r="D9" s="784"/>
      <c r="E9" s="784"/>
      <c r="F9" s="784"/>
      <c r="G9" s="784"/>
      <c r="H9" s="784"/>
      <c r="I9" s="784"/>
    </row>
    <row r="11" spans="1:9" x14ac:dyDescent="0.25">
      <c r="A11" t="s">
        <v>487</v>
      </c>
      <c r="E11" s="784" t="str">
        <f>+Datos!B4</f>
        <v>INSTITUCIÓN EDUCATIVA SAN ROBERTO BELARMINO</v>
      </c>
      <c r="F11" s="784"/>
      <c r="G11" s="784"/>
      <c r="H11" t="s">
        <v>488</v>
      </c>
    </row>
    <row r="12" spans="1:9" x14ac:dyDescent="0.25">
      <c r="A12" t="s">
        <v>489</v>
      </c>
      <c r="B12" s="64" t="str">
        <f>+A9</f>
        <v>01 de agosto 2024
 Hora 4:00  p.m</v>
      </c>
      <c r="D12" t="s">
        <v>490</v>
      </c>
    </row>
    <row r="13" spans="1:9" ht="48.75" customHeight="1" x14ac:dyDescent="0.25">
      <c r="A13" s="64">
        <f>+Datos!B24</f>
        <v>17</v>
      </c>
      <c r="B13" s="65" t="s">
        <v>491</v>
      </c>
      <c r="D13" s="919" t="str">
        <f>+Datos!B19</f>
        <v xml:space="preserve">Adquisición de implementos e insumos para la huerta escolar y los jardines internos de la institucióno y lombrices para proyecto de Media Tècnica: Monitoreo Ambiental. </v>
      </c>
      <c r="E13" s="919"/>
      <c r="F13" s="919"/>
      <c r="G13" s="919"/>
      <c r="H13" s="919"/>
      <c r="I13" s="919"/>
    </row>
    <row r="14" spans="1:9" ht="15.75" x14ac:dyDescent="0.25">
      <c r="A14" s="64"/>
      <c r="B14" s="65"/>
      <c r="D14" s="72"/>
      <c r="E14" s="72"/>
      <c r="F14" s="72"/>
      <c r="G14" s="72"/>
      <c r="H14" s="72"/>
      <c r="I14" s="72"/>
    </row>
    <row r="15" spans="1:9" hidden="1" x14ac:dyDescent="0.25"/>
    <row r="16" spans="1:9" x14ac:dyDescent="0.25">
      <c r="A16" s="66" t="s">
        <v>492</v>
      </c>
      <c r="B16" s="916" t="str">
        <f>+Datos!B65</f>
        <v>VIVERO FLORECER S.A.S</v>
      </c>
      <c r="C16" s="917"/>
      <c r="D16" s="917"/>
      <c r="E16" s="917"/>
      <c r="F16" s="917"/>
      <c r="G16" s="917"/>
      <c r="H16" s="917"/>
      <c r="I16" s="918"/>
    </row>
    <row r="17" spans="1:13" x14ac:dyDescent="0.25">
      <c r="A17" s="66" t="s">
        <v>493</v>
      </c>
      <c r="B17" s="912"/>
      <c r="C17" s="913"/>
      <c r="D17" s="913"/>
      <c r="E17" s="913"/>
      <c r="F17" s="913"/>
      <c r="G17" s="913"/>
      <c r="H17" s="913"/>
      <c r="I17" s="914"/>
    </row>
    <row r="18" spans="1:13" x14ac:dyDescent="0.25">
      <c r="A18" s="66" t="s">
        <v>494</v>
      </c>
      <c r="B18" s="912"/>
      <c r="C18" s="913"/>
      <c r="D18" s="913"/>
      <c r="E18" s="913"/>
      <c r="F18" s="913"/>
      <c r="G18" s="913"/>
      <c r="H18" s="913"/>
      <c r="I18" s="914"/>
    </row>
    <row r="20" spans="1:13" x14ac:dyDescent="0.25">
      <c r="M20" s="117"/>
    </row>
    <row r="21" spans="1:13" x14ac:dyDescent="0.25">
      <c r="A21" t="s">
        <v>495</v>
      </c>
      <c r="F21" s="64" t="str">
        <f>+A9</f>
        <v>01 de agosto 2024
 Hora 4:00  p.m</v>
      </c>
    </row>
    <row r="24" spans="1:13" x14ac:dyDescent="0.25">
      <c r="A24" t="s">
        <v>275</v>
      </c>
    </row>
    <row r="27" spans="1:13" x14ac:dyDescent="0.25">
      <c r="A27" s="64" t="str">
        <f>+Datos!B7</f>
        <v>ALICIA MARIA MARIN OCHOA</v>
      </c>
    </row>
    <row r="28" spans="1:13" x14ac:dyDescent="0.25">
      <c r="A28" s="124" t="str">
        <f>+Datos!A7</f>
        <v xml:space="preserve">Rector(a) </v>
      </c>
    </row>
    <row r="58" spans="4:35" x14ac:dyDescent="0.25">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c r="AG58" s="151"/>
      <c r="AH58" s="151"/>
      <c r="AI58" s="151"/>
    </row>
  </sheetData>
  <mergeCells count="7">
    <mergeCell ref="B18:I18"/>
    <mergeCell ref="E11:G11"/>
    <mergeCell ref="A8:I8"/>
    <mergeCell ref="A9:I9"/>
    <mergeCell ref="B16:I16"/>
    <mergeCell ref="D13:I13"/>
    <mergeCell ref="B17:I17"/>
  </mergeCells>
  <pageMargins left="0.7" right="0.7" top="0.75" bottom="0.75" header="0.3" footer="0.3"/>
  <pageSetup paperSize="9" scale="8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C000"/>
    <pageSetUpPr fitToPage="1"/>
  </sheetPr>
  <dimension ref="A1:M120"/>
  <sheetViews>
    <sheetView tabSelected="1" zoomScaleNormal="100" workbookViewId="0">
      <selection activeCell="H11" sqref="H11:I11"/>
    </sheetView>
  </sheetViews>
  <sheetFormatPr baseColWidth="10" defaultColWidth="11.42578125" defaultRowHeight="15" x14ac:dyDescent="0.25"/>
  <cols>
    <col min="1" max="8" width="10.7109375" customWidth="1"/>
    <col min="9" max="9" width="15.85546875" customWidth="1"/>
  </cols>
  <sheetData>
    <row r="1" spans="1:13" ht="21.75" customHeight="1" x14ac:dyDescent="0.25"/>
    <row r="3" spans="1:13" ht="16.5" customHeight="1" x14ac:dyDescent="0.25">
      <c r="A3" s="224"/>
      <c r="B3" s="234"/>
      <c r="C3" s="930" t="s">
        <v>496</v>
      </c>
      <c r="D3" s="930"/>
      <c r="E3" s="930"/>
      <c r="F3" s="930"/>
      <c r="G3" s="930"/>
      <c r="H3" s="234"/>
      <c r="I3" s="234"/>
    </row>
    <row r="4" spans="1:13" ht="34.5" customHeight="1" x14ac:dyDescent="0.25">
      <c r="A4" s="291"/>
      <c r="B4" s="292"/>
      <c r="C4" s="292"/>
      <c r="D4" s="931" t="str">
        <f>+Datos!$B$36</f>
        <v>01 de agosto 2024
 Hora 4:00  p.m</v>
      </c>
      <c r="E4" s="931"/>
      <c r="F4" s="931"/>
      <c r="G4" s="292"/>
      <c r="H4" s="292"/>
      <c r="I4" s="292"/>
    </row>
    <row r="5" spans="1:13" x14ac:dyDescent="0.25">
      <c r="A5" s="291"/>
      <c r="B5" s="291"/>
      <c r="C5" s="291"/>
      <c r="D5" s="291"/>
      <c r="E5" s="291"/>
      <c r="F5" s="291"/>
      <c r="G5" s="291"/>
      <c r="H5" s="291"/>
      <c r="I5" s="291"/>
    </row>
    <row r="6" spans="1:13" ht="21" customHeight="1" x14ac:dyDescent="0.25">
      <c r="A6" s="929" t="str">
        <f>CONCATENATE("En las Instalaciones de la INSTITUCIÓN EDUCATIVA ",Datos!$B$4," de la ciudad de Medellín, del día ", Datos!$B$36," , se allegarón las siguientes propuestas según  la invitación N° ",Datos!$B$24," cuyo objeto era el ",Datos!B19,", de la cual, se recibieron las siguientes propuestas en el correo electronico dispuesto para ello:",Datos!F43)</f>
        <v>En las Instalaciones de la INSTITUCIÓN EDUCATIVA INSTITUCIÓN EDUCATIVA SAN ROBERTO BELARMINO de la ciudad de Medellín, del día 01 de agosto 2024
 Hora 4:00  p.m , se allegarón las siguientes propuestas según  la invitación N° 17 cuyo objeto era el Adquisición de implementos e insumos para la huerta escolar y los jardines internos de la institucióno y lombrices para proyecto de Media Tècnica: Monitoreo Ambiental. , de la cual, se recibieron las siguientes propuestas en el correo electronico dispuesto para ello:sanrobertobelarmino@gmail.com</v>
      </c>
      <c r="B6" s="929"/>
      <c r="C6" s="929"/>
      <c r="D6" s="929"/>
      <c r="E6" s="929"/>
      <c r="F6" s="929"/>
      <c r="G6" s="929"/>
      <c r="H6" s="929"/>
      <c r="I6" s="929"/>
    </row>
    <row r="7" spans="1:13" ht="28.5" customHeight="1" x14ac:dyDescent="0.25">
      <c r="A7" s="929"/>
      <c r="B7" s="929"/>
      <c r="C7" s="929"/>
      <c r="D7" s="929"/>
      <c r="E7" s="929"/>
      <c r="F7" s="929"/>
      <c r="G7" s="929"/>
      <c r="H7" s="929"/>
      <c r="I7" s="929"/>
    </row>
    <row r="8" spans="1:13" ht="54" customHeight="1" x14ac:dyDescent="0.25">
      <c r="A8" s="929"/>
      <c r="B8" s="929"/>
      <c r="C8" s="929"/>
      <c r="D8" s="929"/>
      <c r="E8" s="929"/>
      <c r="F8" s="929"/>
      <c r="G8" s="929"/>
      <c r="H8" s="929"/>
      <c r="I8" s="929"/>
    </row>
    <row r="9" spans="1:13" ht="16.5" x14ac:dyDescent="0.3">
      <c r="A9" s="293"/>
      <c r="B9" s="294"/>
      <c r="C9" s="293"/>
      <c r="D9" s="295"/>
      <c r="E9" s="295"/>
      <c r="F9" s="295"/>
      <c r="G9" s="295"/>
      <c r="H9" s="295"/>
      <c r="I9" s="295"/>
    </row>
    <row r="10" spans="1:13" x14ac:dyDescent="0.25">
      <c r="A10" s="355" t="s">
        <v>292</v>
      </c>
      <c r="B10" s="924" t="s">
        <v>497</v>
      </c>
      <c r="C10" s="924"/>
      <c r="D10" s="924"/>
      <c r="E10" s="356" t="s">
        <v>340</v>
      </c>
      <c r="F10" s="932" t="s">
        <v>498</v>
      </c>
      <c r="G10" s="933"/>
      <c r="H10" s="934" t="s">
        <v>499</v>
      </c>
      <c r="I10" s="935"/>
    </row>
    <row r="11" spans="1:13" ht="26.25" customHeight="1" x14ac:dyDescent="0.25">
      <c r="A11" s="296" t="s">
        <v>492</v>
      </c>
      <c r="B11" s="846" t="str">
        <f>+Datos!$B$65</f>
        <v>VIVERO FLORECER S.A.S</v>
      </c>
      <c r="C11" s="846"/>
      <c r="D11" s="846"/>
      <c r="E11" s="297">
        <v>604450</v>
      </c>
      <c r="F11" s="926" t="str">
        <f>+Datos!$B$68</f>
        <v>agosto 1 de 2024</v>
      </c>
      <c r="G11" s="927"/>
      <c r="H11" s="928" t="str">
        <f>+Datos!$E$68</f>
        <v>12:32 pm.</v>
      </c>
      <c r="I11" s="921"/>
    </row>
    <row r="12" spans="1:13" x14ac:dyDescent="0.25">
      <c r="A12" s="298" t="s">
        <v>493</v>
      </c>
      <c r="B12" s="925"/>
      <c r="C12" s="925"/>
      <c r="D12" s="925"/>
      <c r="E12" s="299"/>
      <c r="F12" s="920"/>
      <c r="G12" s="921"/>
      <c r="H12" s="922"/>
      <c r="I12" s="923"/>
    </row>
    <row r="13" spans="1:13" x14ac:dyDescent="0.25">
      <c r="A13" s="298" t="s">
        <v>494</v>
      </c>
      <c r="B13" s="925"/>
      <c r="C13" s="925"/>
      <c r="D13" s="925"/>
      <c r="E13" s="299"/>
      <c r="F13" s="920"/>
      <c r="G13" s="921"/>
      <c r="H13" s="922"/>
      <c r="I13" s="923"/>
    </row>
    <row r="14" spans="1:13" x14ac:dyDescent="0.25">
      <c r="A14" s="300"/>
      <c r="B14" s="300"/>
      <c r="C14" s="300"/>
      <c r="D14" s="300"/>
      <c r="E14" s="301"/>
      <c r="F14" s="301"/>
      <c r="G14" s="301"/>
      <c r="H14" s="301"/>
      <c r="I14" s="300"/>
    </row>
    <row r="15" spans="1:13" ht="16.5" x14ac:dyDescent="0.3">
      <c r="A15" s="232"/>
      <c r="B15" s="232"/>
      <c r="C15" s="232"/>
      <c r="D15" s="232"/>
      <c r="E15" s="232"/>
      <c r="F15" s="232"/>
      <c r="G15" s="232"/>
      <c r="M15" s="117"/>
    </row>
    <row r="16" spans="1:13" ht="16.5" x14ac:dyDescent="0.3">
      <c r="A16" s="232" t="str">
        <f>CONCATENATE("Para constancia se firma en la ciudad de Medellín, el día ",$D$4)</f>
        <v>Para constancia se firma en la ciudad de Medellín, el día 01 de agosto 2024
 Hora 4:00  p.m</v>
      </c>
      <c r="B16" s="232"/>
      <c r="C16" s="232"/>
      <c r="D16" s="232"/>
      <c r="E16" s="232"/>
      <c r="F16" s="233"/>
      <c r="G16" s="232"/>
    </row>
    <row r="17" spans="1:7" ht="16.5" x14ac:dyDescent="0.3">
      <c r="A17" s="232"/>
      <c r="B17" s="232"/>
      <c r="C17" s="232"/>
      <c r="D17" s="232"/>
      <c r="E17" s="232"/>
      <c r="F17" s="232"/>
      <c r="G17" s="232"/>
    </row>
    <row r="18" spans="1:7" ht="16.5" x14ac:dyDescent="0.3">
      <c r="A18" s="232"/>
      <c r="B18" s="232"/>
      <c r="C18" s="232"/>
      <c r="D18" s="232"/>
      <c r="E18" s="232"/>
      <c r="F18" s="232"/>
      <c r="G18" s="232"/>
    </row>
    <row r="19" spans="1:7" ht="16.5" x14ac:dyDescent="0.3">
      <c r="A19" s="232" t="s">
        <v>275</v>
      </c>
      <c r="B19" s="232"/>
      <c r="C19" s="232"/>
      <c r="D19" s="232"/>
      <c r="E19" s="232"/>
      <c r="F19" s="232"/>
      <c r="G19" s="232"/>
    </row>
    <row r="20" spans="1:7" ht="16.5" x14ac:dyDescent="0.3">
      <c r="A20" s="232"/>
      <c r="B20" s="232"/>
      <c r="C20" s="232"/>
      <c r="D20" s="232"/>
      <c r="E20" s="232"/>
      <c r="F20" s="232"/>
      <c r="G20" s="232"/>
    </row>
    <row r="21" spans="1:7" ht="16.5" x14ac:dyDescent="0.3">
      <c r="A21" s="232"/>
      <c r="B21" s="232"/>
      <c r="C21" s="232"/>
      <c r="D21" s="232"/>
      <c r="E21" s="232"/>
      <c r="F21" s="232"/>
      <c r="G21" s="232"/>
    </row>
    <row r="22" spans="1:7" ht="16.5" x14ac:dyDescent="0.3">
      <c r="A22" s="232"/>
      <c r="B22" s="232"/>
      <c r="C22" s="232"/>
      <c r="D22" s="232"/>
      <c r="E22" s="232"/>
      <c r="F22" s="232"/>
      <c r="G22" s="232"/>
    </row>
    <row r="23" spans="1:7" ht="16.5" x14ac:dyDescent="0.3">
      <c r="A23" s="235" t="str">
        <f>+Datos!$B$7</f>
        <v>ALICIA MARIA MARIN OCHOA</v>
      </c>
      <c r="B23" s="232"/>
      <c r="C23" s="232"/>
      <c r="D23" s="232"/>
      <c r="E23" s="232"/>
      <c r="F23" s="232"/>
      <c r="G23" s="232"/>
    </row>
    <row r="24" spans="1:7" ht="16.5" x14ac:dyDescent="0.3">
      <c r="A24" s="493" t="s">
        <v>693</v>
      </c>
      <c r="B24" s="232"/>
      <c r="C24" s="232"/>
      <c r="D24" s="232"/>
      <c r="E24" s="232"/>
      <c r="F24" s="232"/>
      <c r="G24" s="232"/>
    </row>
    <row r="25" spans="1:7" ht="16.5" x14ac:dyDescent="0.3">
      <c r="A25" s="232"/>
      <c r="B25" s="232"/>
      <c r="C25" s="232"/>
      <c r="D25" s="232"/>
      <c r="E25" s="232"/>
      <c r="F25" s="232"/>
      <c r="G25" s="232"/>
    </row>
    <row r="26" spans="1:7" ht="16.5" x14ac:dyDescent="0.3">
      <c r="A26" s="232"/>
      <c r="B26" s="232"/>
      <c r="C26" s="232"/>
      <c r="D26" s="232"/>
      <c r="E26" s="232"/>
      <c r="F26" s="232"/>
      <c r="G26" s="232"/>
    </row>
    <row r="118" hidden="1" x14ac:dyDescent="0.25"/>
    <row r="119" hidden="1" x14ac:dyDescent="0.25"/>
    <row r="120" hidden="1" x14ac:dyDescent="0.25"/>
  </sheetData>
  <mergeCells count="15">
    <mergeCell ref="A6:I8"/>
    <mergeCell ref="C3:G3"/>
    <mergeCell ref="D4:F4"/>
    <mergeCell ref="F10:G10"/>
    <mergeCell ref="H10:I10"/>
    <mergeCell ref="F13:G13"/>
    <mergeCell ref="H13:I13"/>
    <mergeCell ref="B10:D10"/>
    <mergeCell ref="B11:D11"/>
    <mergeCell ref="B12:D12"/>
    <mergeCell ref="B13:D13"/>
    <mergeCell ref="F11:G11"/>
    <mergeCell ref="H11:I11"/>
    <mergeCell ref="F12:G12"/>
    <mergeCell ref="H12:I12"/>
  </mergeCells>
  <printOptions horizontalCentered="1"/>
  <pageMargins left="0.62992125984251968" right="0.43307086614173229" top="1.4173228346456694" bottom="0.51181102362204722" header="0.31496062992125984" footer="0.51181102362204722"/>
  <pageSetup paperSize="122" scale="90" fitToHeight="4" orientation="portrait" r:id="rId1"/>
  <headerFooter>
    <oddHeader>&amp;C&amp;G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C000"/>
    <pageSetUpPr fitToPage="1"/>
  </sheetPr>
  <dimension ref="A1:DA67"/>
  <sheetViews>
    <sheetView zoomScaleNormal="100" workbookViewId="0">
      <selection activeCell="H10" sqref="H10"/>
    </sheetView>
  </sheetViews>
  <sheetFormatPr baseColWidth="10" defaultColWidth="32" defaultRowHeight="12.75" x14ac:dyDescent="0.25"/>
  <cols>
    <col min="1" max="1" width="3.42578125" style="41" customWidth="1"/>
    <col min="2" max="34" width="3.42578125" style="25" customWidth="1"/>
    <col min="35" max="35" width="11.140625" style="25" customWidth="1"/>
    <col min="36" max="69" width="3.42578125" style="4" customWidth="1"/>
    <col min="70" max="70" width="6.85546875" style="4" customWidth="1"/>
    <col min="71" max="104" width="3.42578125" style="4" customWidth="1"/>
    <col min="105" max="105" width="5.85546875" style="4" customWidth="1"/>
    <col min="106" max="16384" width="32" style="4"/>
  </cols>
  <sheetData>
    <row r="1" spans="1:105" ht="31.5" customHeight="1" x14ac:dyDescent="0.25">
      <c r="A1" s="484"/>
    </row>
    <row r="2" spans="1:105" ht="15.75" customHeight="1" x14ac:dyDescent="0.25">
      <c r="A2" s="942" t="s">
        <v>146</v>
      </c>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t="s">
        <v>146</v>
      </c>
      <c r="AK2" s="942"/>
      <c r="AL2" s="942"/>
      <c r="AM2" s="942"/>
      <c r="AN2" s="942"/>
      <c r="AO2" s="942"/>
      <c r="AP2" s="942"/>
      <c r="AQ2" s="942"/>
      <c r="AR2" s="942"/>
      <c r="AS2" s="942"/>
      <c r="AT2" s="942"/>
      <c r="AU2" s="942"/>
      <c r="AV2" s="942"/>
      <c r="AW2" s="942"/>
      <c r="AX2" s="942"/>
      <c r="AY2" s="942"/>
      <c r="AZ2" s="942"/>
      <c r="BA2" s="942"/>
      <c r="BB2" s="942"/>
      <c r="BC2" s="942"/>
      <c r="BD2" s="942"/>
      <c r="BE2" s="942"/>
      <c r="BF2" s="942"/>
      <c r="BG2" s="942"/>
      <c r="BH2" s="942"/>
      <c r="BI2" s="942"/>
      <c r="BJ2" s="942"/>
      <c r="BK2" s="942"/>
      <c r="BL2" s="942"/>
      <c r="BM2" s="942"/>
      <c r="BN2" s="942"/>
      <c r="BO2" s="942"/>
      <c r="BP2" s="942"/>
      <c r="BQ2" s="942"/>
      <c r="BR2" s="942"/>
      <c r="BS2" s="942" t="s">
        <v>146</v>
      </c>
      <c r="BT2" s="942"/>
      <c r="BU2" s="942"/>
      <c r="BV2" s="942"/>
      <c r="BW2" s="942"/>
      <c r="BX2" s="942"/>
      <c r="BY2" s="942"/>
      <c r="BZ2" s="942"/>
      <c r="CA2" s="942"/>
      <c r="CB2" s="942"/>
      <c r="CC2" s="942"/>
      <c r="CD2" s="942"/>
      <c r="CE2" s="942"/>
      <c r="CF2" s="942"/>
      <c r="CG2" s="942"/>
      <c r="CH2" s="942"/>
      <c r="CI2" s="942"/>
      <c r="CJ2" s="942"/>
      <c r="CK2" s="942"/>
      <c r="CL2" s="942"/>
      <c r="CM2" s="942"/>
      <c r="CN2" s="942"/>
      <c r="CO2" s="942"/>
      <c r="CP2" s="942"/>
      <c r="CQ2" s="942"/>
      <c r="CR2" s="942"/>
      <c r="CS2" s="942"/>
      <c r="CT2" s="942"/>
      <c r="CU2" s="942"/>
      <c r="CV2" s="942"/>
      <c r="CW2" s="942"/>
      <c r="CX2" s="942"/>
      <c r="CY2" s="942"/>
      <c r="CZ2" s="942"/>
      <c r="DA2" s="942"/>
    </row>
    <row r="3" spans="1:105" x14ac:dyDescent="0.25">
      <c r="A3" s="352"/>
      <c r="B3" s="209"/>
      <c r="C3" s="209"/>
      <c r="D3" s="346"/>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352"/>
      <c r="AK3" s="209"/>
      <c r="AL3" s="209"/>
      <c r="AM3" s="346"/>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352"/>
      <c r="BT3" s="209"/>
      <c r="BU3" s="209"/>
      <c r="BV3" s="346"/>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row>
    <row r="4" spans="1:105" ht="18" customHeight="1" x14ac:dyDescent="0.25">
      <c r="A4" s="238" t="s">
        <v>500</v>
      </c>
      <c r="B4" s="237"/>
      <c r="C4" s="237"/>
      <c r="D4" s="237"/>
      <c r="E4" s="237"/>
      <c r="F4" s="237"/>
      <c r="G4" s="237"/>
      <c r="H4" s="68" t="str">
        <f>CONCATENATE(Datos!$B$65,", Nit: ",Datos!$B$66)</f>
        <v>VIVERO FLORECER S.A.S, Nit: 900713950-7</v>
      </c>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987" t="s">
        <v>147</v>
      </c>
      <c r="AK4" s="986"/>
      <c r="AL4" s="986"/>
      <c r="AM4" s="986"/>
      <c r="AN4" s="986"/>
      <c r="AO4" s="986"/>
      <c r="AP4" s="986">
        <f>+Datos!B70</f>
        <v>0</v>
      </c>
      <c r="AQ4" s="986"/>
      <c r="AR4" s="986"/>
      <c r="AS4" s="986"/>
      <c r="AT4" s="986"/>
      <c r="AU4" s="986"/>
      <c r="AV4" s="986"/>
      <c r="AW4" s="986"/>
      <c r="AX4" s="986"/>
      <c r="AY4" s="986"/>
      <c r="AZ4" s="986"/>
      <c r="BA4" s="986"/>
      <c r="BB4" s="986"/>
      <c r="BC4" s="986"/>
      <c r="BD4" s="986"/>
      <c r="BE4" s="986"/>
      <c r="BF4" s="986"/>
      <c r="BG4" s="986"/>
      <c r="BH4" s="986"/>
      <c r="BI4" s="51"/>
      <c r="BJ4" s="988" t="s">
        <v>148</v>
      </c>
      <c r="BK4" s="988"/>
      <c r="BL4" s="842">
        <f>+Datos!B71</f>
        <v>0</v>
      </c>
      <c r="BM4" s="842"/>
      <c r="BN4" s="842"/>
      <c r="BO4" s="842"/>
      <c r="BP4" s="842"/>
      <c r="BQ4" s="842"/>
      <c r="BR4" s="842"/>
      <c r="BS4" s="987" t="s">
        <v>147</v>
      </c>
      <c r="BT4" s="986"/>
      <c r="BU4" s="986"/>
      <c r="BV4" s="986"/>
      <c r="BW4" s="986"/>
      <c r="BX4" s="986"/>
      <c r="BY4" s="986">
        <f>+Datos!B75</f>
        <v>0</v>
      </c>
      <c r="BZ4" s="986"/>
      <c r="CA4" s="986"/>
      <c r="CB4" s="986"/>
      <c r="CC4" s="986"/>
      <c r="CD4" s="986"/>
      <c r="CE4" s="986"/>
      <c r="CF4" s="986"/>
      <c r="CG4" s="986"/>
      <c r="CH4" s="986"/>
      <c r="CI4" s="986"/>
      <c r="CJ4" s="986"/>
      <c r="CK4" s="986"/>
      <c r="CL4" s="986"/>
      <c r="CM4" s="986"/>
      <c r="CN4" s="986"/>
      <c r="CO4" s="986"/>
      <c r="CP4" s="986"/>
      <c r="CQ4" s="986"/>
      <c r="CR4" s="51"/>
      <c r="CS4" s="988" t="s">
        <v>148</v>
      </c>
      <c r="CT4" s="988"/>
      <c r="CU4" s="842">
        <f>+Datos!B76</f>
        <v>0</v>
      </c>
      <c r="CV4" s="842"/>
      <c r="CW4" s="842"/>
      <c r="CX4" s="842"/>
      <c r="CY4" s="842"/>
      <c r="CZ4" s="842"/>
      <c r="DA4" s="842"/>
    </row>
    <row r="5" spans="1:105" x14ac:dyDescent="0.25">
      <c r="A5" s="4"/>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row>
    <row r="6" spans="1:105" ht="32.25" customHeight="1" x14ac:dyDescent="0.25">
      <c r="A6" s="238" t="s">
        <v>149</v>
      </c>
      <c r="B6" s="237"/>
      <c r="C6" s="237"/>
      <c r="D6" s="4"/>
      <c r="E6" s="50"/>
      <c r="F6" s="50"/>
      <c r="G6" s="50"/>
      <c r="H6" s="830" t="str">
        <f>+Datos!$B$19</f>
        <v xml:space="preserve">Adquisición de implementos e insumos para la huerta escolar y los jardines internos de la institucióno y lombrices para proyecto de Media Tècnica: Monitoreo Ambiental. </v>
      </c>
      <c r="I6" s="830"/>
      <c r="J6" s="830"/>
      <c r="K6" s="830"/>
      <c r="L6" s="830"/>
      <c r="M6" s="830"/>
      <c r="N6" s="830"/>
      <c r="O6" s="830"/>
      <c r="P6" s="830"/>
      <c r="Q6" s="830"/>
      <c r="R6" s="830"/>
      <c r="S6" s="830"/>
      <c r="T6" s="830"/>
      <c r="U6" s="830"/>
      <c r="V6" s="830"/>
      <c r="W6" s="830"/>
      <c r="X6" s="830"/>
      <c r="Y6" s="830"/>
      <c r="Z6" s="830"/>
      <c r="AA6" s="830"/>
      <c r="AB6" s="830"/>
      <c r="AC6" s="830"/>
      <c r="AD6" s="830"/>
      <c r="AE6" s="830"/>
      <c r="AF6" s="830"/>
      <c r="AG6" s="830"/>
      <c r="AH6" s="830"/>
      <c r="AI6" s="830"/>
      <c r="AJ6" s="986" t="s">
        <v>149</v>
      </c>
      <c r="AK6" s="986"/>
      <c r="AL6" s="986"/>
      <c r="AM6" s="818" t="str">
        <f>+H6</f>
        <v xml:space="preserve">Adquisición de implementos e insumos para la huerta escolar y los jardines internos de la institucióno y lombrices para proyecto de Media Tècnica: Monitoreo Ambiental. </v>
      </c>
      <c r="AN6" s="818"/>
      <c r="AO6" s="818"/>
      <c r="AP6" s="818"/>
      <c r="AQ6" s="818"/>
      <c r="AR6" s="818"/>
      <c r="AS6" s="818"/>
      <c r="AT6" s="818"/>
      <c r="AU6" s="818"/>
      <c r="AV6" s="818"/>
      <c r="AW6" s="818"/>
      <c r="AX6" s="818"/>
      <c r="AY6" s="818"/>
      <c r="AZ6" s="818"/>
      <c r="BA6" s="818"/>
      <c r="BB6" s="818"/>
      <c r="BC6" s="818"/>
      <c r="BD6" s="818"/>
      <c r="BE6" s="818"/>
      <c r="BF6" s="818"/>
      <c r="BG6" s="818"/>
      <c r="BH6" s="818"/>
      <c r="BI6" s="818"/>
      <c r="BJ6" s="818"/>
      <c r="BK6" s="818"/>
      <c r="BL6" s="818"/>
      <c r="BM6" s="818"/>
      <c r="BN6" s="818"/>
      <c r="BO6" s="818"/>
      <c r="BP6" s="818"/>
      <c r="BQ6" s="818"/>
      <c r="BR6" s="818"/>
      <c r="BS6" s="986" t="s">
        <v>149</v>
      </c>
      <c r="BT6" s="986"/>
      <c r="BU6" s="986"/>
      <c r="BV6" s="818" t="str">
        <f>+AM6</f>
        <v xml:space="preserve">Adquisición de implementos e insumos para la huerta escolar y los jardines internos de la institucióno y lombrices para proyecto de Media Tècnica: Monitoreo Ambiental. </v>
      </c>
      <c r="BW6" s="818"/>
      <c r="BX6" s="818"/>
      <c r="BY6" s="818"/>
      <c r="BZ6" s="818"/>
      <c r="CA6" s="818"/>
      <c r="CB6" s="818"/>
      <c r="CC6" s="818"/>
      <c r="CD6" s="818"/>
      <c r="CE6" s="818"/>
      <c r="CF6" s="818"/>
      <c r="CG6" s="818"/>
      <c r="CH6" s="818"/>
      <c r="CI6" s="818"/>
      <c r="CJ6" s="818"/>
      <c r="CK6" s="818"/>
      <c r="CL6" s="818"/>
      <c r="CM6" s="818"/>
      <c r="CN6" s="818"/>
      <c r="CO6" s="818"/>
      <c r="CP6" s="818"/>
      <c r="CQ6" s="818"/>
      <c r="CR6" s="818"/>
      <c r="CS6" s="818"/>
      <c r="CT6" s="818"/>
      <c r="CU6" s="818"/>
      <c r="CV6" s="818"/>
      <c r="CW6" s="818"/>
      <c r="CX6" s="818"/>
      <c r="CY6" s="818"/>
      <c r="CZ6" s="818"/>
      <c r="DA6" s="818"/>
    </row>
    <row r="7" spans="1:105" x14ac:dyDescent="0.25">
      <c r="A7" s="353"/>
      <c r="B7" s="353"/>
      <c r="C7" s="353"/>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353"/>
      <c r="AK7" s="353"/>
      <c r="AL7" s="353"/>
      <c r="AM7" s="818"/>
      <c r="AN7" s="818"/>
      <c r="AO7" s="818"/>
      <c r="AP7" s="818"/>
      <c r="AQ7" s="818"/>
      <c r="AR7" s="818"/>
      <c r="AS7" s="818"/>
      <c r="AT7" s="818"/>
      <c r="AU7" s="818"/>
      <c r="AV7" s="818"/>
      <c r="AW7" s="818"/>
      <c r="AX7" s="818"/>
      <c r="AY7" s="818"/>
      <c r="AZ7" s="818"/>
      <c r="BA7" s="818"/>
      <c r="BB7" s="818"/>
      <c r="BC7" s="818"/>
      <c r="BD7" s="818"/>
      <c r="BE7" s="818"/>
      <c r="BF7" s="818"/>
      <c r="BG7" s="818"/>
      <c r="BH7" s="818"/>
      <c r="BI7" s="818"/>
      <c r="BJ7" s="818"/>
      <c r="BK7" s="818"/>
      <c r="BL7" s="818"/>
      <c r="BM7" s="818"/>
      <c r="BN7" s="818"/>
      <c r="BO7" s="818"/>
      <c r="BP7" s="818"/>
      <c r="BQ7" s="818"/>
      <c r="BR7" s="818"/>
      <c r="BS7" s="353"/>
      <c r="BT7" s="353"/>
      <c r="BU7" s="353"/>
      <c r="BV7" s="818"/>
      <c r="BW7" s="818"/>
      <c r="BX7" s="818"/>
      <c r="BY7" s="818"/>
      <c r="BZ7" s="818"/>
      <c r="CA7" s="818"/>
      <c r="CB7" s="818"/>
      <c r="CC7" s="818"/>
      <c r="CD7" s="818"/>
      <c r="CE7" s="818"/>
      <c r="CF7" s="818"/>
      <c r="CG7" s="818"/>
      <c r="CH7" s="818"/>
      <c r="CI7" s="818"/>
      <c r="CJ7" s="818"/>
      <c r="CK7" s="818"/>
      <c r="CL7" s="818"/>
      <c r="CM7" s="818"/>
      <c r="CN7" s="818"/>
      <c r="CO7" s="818"/>
      <c r="CP7" s="818"/>
      <c r="CQ7" s="818"/>
      <c r="CR7" s="818"/>
      <c r="CS7" s="818"/>
      <c r="CT7" s="818"/>
      <c r="CU7" s="818"/>
      <c r="CV7" s="818"/>
      <c r="CW7" s="818"/>
      <c r="CX7" s="818"/>
      <c r="CY7" s="818"/>
      <c r="CZ7" s="818"/>
      <c r="DA7" s="818"/>
    </row>
    <row r="8" spans="1:105" ht="12.75" customHeight="1" x14ac:dyDescent="0.25">
      <c r="A8" s="238" t="s">
        <v>150</v>
      </c>
      <c r="B8" s="68"/>
      <c r="C8" s="68"/>
      <c r="D8" s="68"/>
      <c r="E8" s="68"/>
      <c r="F8" s="68"/>
      <c r="G8" s="4"/>
      <c r="H8" s="68" t="str">
        <f>CONCATENATE(Datos!$B$24," con fecha ",Datos!$D$24)</f>
        <v>17 con fecha 31 de julio de 2024</v>
      </c>
      <c r="I8" s="353"/>
      <c r="J8" s="353"/>
      <c r="K8" s="51"/>
      <c r="L8" s="51"/>
      <c r="M8" s="51"/>
      <c r="N8" s="54"/>
      <c r="O8" s="54"/>
      <c r="P8" s="54"/>
      <c r="Q8" s="54"/>
      <c r="R8" s="54"/>
      <c r="S8" s="54"/>
      <c r="T8" s="54"/>
      <c r="U8" s="54"/>
      <c r="V8" s="54"/>
      <c r="W8" s="54"/>
      <c r="X8" s="51"/>
      <c r="Y8" s="51"/>
      <c r="Z8" s="51"/>
      <c r="AA8" s="51"/>
      <c r="AB8" s="51"/>
      <c r="AC8" s="51"/>
      <c r="AD8" s="51"/>
      <c r="AE8" s="51"/>
      <c r="AF8" s="51"/>
      <c r="AG8" s="51"/>
      <c r="AH8" s="51"/>
      <c r="AI8" s="51"/>
      <c r="AJ8" s="989" t="s">
        <v>150</v>
      </c>
      <c r="AK8" s="990"/>
      <c r="AL8" s="990"/>
      <c r="AM8" s="990"/>
      <c r="AN8" s="990"/>
      <c r="AO8" s="990"/>
      <c r="AP8" s="1012" t="s">
        <v>501</v>
      </c>
      <c r="AQ8" s="1012"/>
      <c r="AR8" s="1012"/>
      <c r="AS8" s="1012"/>
      <c r="AT8" s="1012"/>
      <c r="AU8" s="1012"/>
      <c r="AV8" s="1012"/>
      <c r="AW8" s="1012"/>
      <c r="AX8" s="1012"/>
      <c r="AY8" s="1012"/>
      <c r="AZ8" s="1012"/>
      <c r="BA8" s="1012"/>
      <c r="BB8" s="1012"/>
      <c r="BC8" s="1012"/>
      <c r="BD8" s="1012"/>
      <c r="BE8" s="1012"/>
      <c r="BF8" s="1012"/>
      <c r="BG8" s="51"/>
      <c r="BH8" s="51"/>
      <c r="BI8" s="51"/>
      <c r="BJ8" s="51"/>
      <c r="BK8" s="51"/>
      <c r="BL8" s="51"/>
      <c r="BM8" s="51"/>
      <c r="BN8" s="51"/>
      <c r="BO8" s="51"/>
      <c r="BP8" s="51"/>
      <c r="BQ8" s="51"/>
      <c r="BR8" s="51"/>
      <c r="BS8" s="989" t="s">
        <v>150</v>
      </c>
      <c r="BT8" s="990"/>
      <c r="BU8" s="990"/>
      <c r="BV8" s="990"/>
      <c r="BW8" s="990"/>
      <c r="BX8" s="990"/>
      <c r="BY8" s="1012" t="s">
        <v>501</v>
      </c>
      <c r="BZ8" s="1012"/>
      <c r="CA8" s="1012"/>
      <c r="CB8" s="1012"/>
      <c r="CC8" s="1012"/>
      <c r="CD8" s="1012"/>
      <c r="CE8" s="1012"/>
      <c r="CF8" s="1012"/>
      <c r="CG8" s="1012"/>
      <c r="CH8" s="1012"/>
      <c r="CI8" s="1012"/>
      <c r="CJ8" s="1012"/>
      <c r="CK8" s="1012"/>
      <c r="CL8" s="1012"/>
      <c r="CM8" s="1012"/>
      <c r="CN8" s="1012"/>
      <c r="CO8" s="1012"/>
      <c r="CP8" s="51"/>
      <c r="CQ8" s="51"/>
      <c r="CR8" s="51"/>
      <c r="CS8" s="51"/>
      <c r="CT8" s="51"/>
      <c r="CU8" s="51"/>
      <c r="CV8" s="51"/>
      <c r="CW8" s="51"/>
      <c r="CX8" s="51"/>
      <c r="CY8" s="51"/>
      <c r="CZ8" s="51"/>
      <c r="DA8" s="51"/>
    </row>
    <row r="9" spans="1:105" ht="9.75" customHeight="1" x14ac:dyDescent="0.25">
      <c r="A9" s="238"/>
      <c r="B9" s="68"/>
      <c r="C9" s="68"/>
      <c r="D9" s="68"/>
      <c r="E9" s="68"/>
      <c r="F9" s="68"/>
      <c r="G9" s="353"/>
      <c r="H9" s="353"/>
      <c r="I9" s="353"/>
      <c r="J9" s="353"/>
      <c r="K9" s="346"/>
      <c r="L9" s="346"/>
      <c r="M9" s="346"/>
      <c r="N9" s="361"/>
      <c r="O9" s="361"/>
      <c r="P9" s="361"/>
      <c r="Q9" s="361"/>
      <c r="R9" s="361"/>
      <c r="S9" s="361"/>
      <c r="T9" s="361"/>
      <c r="U9" s="361"/>
      <c r="V9" s="361"/>
      <c r="W9" s="361"/>
      <c r="X9" s="51"/>
      <c r="Y9" s="51"/>
      <c r="Z9" s="51"/>
      <c r="AA9" s="51"/>
      <c r="AB9" s="51"/>
      <c r="AC9" s="51"/>
      <c r="AD9" s="51"/>
      <c r="AE9" s="51"/>
      <c r="AF9" s="51"/>
      <c r="AG9" s="51"/>
      <c r="AH9" s="51"/>
      <c r="AI9" s="51"/>
      <c r="AJ9" s="363"/>
      <c r="AK9" s="364"/>
      <c r="AL9" s="364"/>
      <c r="AM9" s="364"/>
      <c r="AN9" s="364"/>
      <c r="AO9" s="364"/>
      <c r="AP9" s="353"/>
      <c r="AQ9" s="353"/>
      <c r="AR9" s="353"/>
      <c r="AS9" s="353"/>
      <c r="AT9" s="346"/>
      <c r="AU9" s="346"/>
      <c r="AV9" s="346"/>
      <c r="AW9" s="290"/>
      <c r="AX9" s="290"/>
      <c r="AY9" s="290"/>
      <c r="AZ9" s="290"/>
      <c r="BA9" s="290"/>
      <c r="BB9" s="290"/>
      <c r="BC9" s="290"/>
      <c r="BD9" s="290"/>
      <c r="BE9" s="290"/>
      <c r="BF9" s="290"/>
      <c r="BG9" s="51"/>
      <c r="BH9" s="51"/>
      <c r="BI9" s="51"/>
      <c r="BJ9" s="51"/>
      <c r="BK9" s="51"/>
      <c r="BL9" s="51"/>
      <c r="BM9" s="51"/>
      <c r="BN9" s="51"/>
      <c r="BO9" s="51"/>
      <c r="BP9" s="51"/>
      <c r="BQ9" s="51"/>
      <c r="BR9" s="51"/>
      <c r="BS9" s="363"/>
      <c r="BT9" s="364"/>
      <c r="BU9" s="364"/>
      <c r="BV9" s="364"/>
      <c r="BW9" s="364"/>
      <c r="BX9" s="364"/>
      <c r="BY9" s="353"/>
      <c r="BZ9" s="353"/>
      <c r="CA9" s="353"/>
      <c r="CB9" s="353"/>
      <c r="CC9" s="346"/>
      <c r="CD9" s="346"/>
      <c r="CE9" s="346"/>
      <c r="CF9" s="290"/>
      <c r="CG9" s="290"/>
      <c r="CH9" s="290"/>
      <c r="CI9" s="290"/>
      <c r="CJ9" s="290"/>
      <c r="CK9" s="290"/>
      <c r="CL9" s="290"/>
      <c r="CM9" s="290"/>
      <c r="CN9" s="290"/>
      <c r="CO9" s="290"/>
      <c r="CP9" s="51"/>
      <c r="CQ9" s="51"/>
      <c r="CR9" s="51"/>
      <c r="CS9" s="51"/>
      <c r="CT9" s="51"/>
      <c r="CU9" s="51"/>
      <c r="CV9" s="51"/>
      <c r="CW9" s="51"/>
      <c r="CX9" s="51"/>
      <c r="CY9" s="51"/>
      <c r="CZ9" s="51"/>
      <c r="DA9" s="51"/>
    </row>
    <row r="10" spans="1:105" ht="12.75" customHeight="1" x14ac:dyDescent="0.25">
      <c r="A10" s="238" t="s">
        <v>152</v>
      </c>
      <c r="B10" s="353"/>
      <c r="C10" s="353"/>
      <c r="D10" s="353"/>
      <c r="E10" s="353"/>
      <c r="F10" s="353"/>
      <c r="G10" s="353"/>
      <c r="H10" s="54" t="str">
        <f>+Datos!$B$37</f>
        <v>2 de agosto 2024</v>
      </c>
      <c r="I10" s="54"/>
      <c r="J10" s="54"/>
      <c r="K10" s="54"/>
      <c r="L10" s="54"/>
      <c r="M10" s="54"/>
      <c r="N10" s="54"/>
      <c r="O10" s="54"/>
      <c r="P10" s="54"/>
      <c r="Q10" s="51"/>
      <c r="R10" s="51"/>
      <c r="S10" s="51"/>
      <c r="T10" s="51"/>
      <c r="U10" s="51"/>
      <c r="V10" s="51"/>
      <c r="W10" s="51"/>
      <c r="X10" s="51"/>
      <c r="Y10" s="51"/>
      <c r="Z10" s="51"/>
      <c r="AA10" s="51"/>
      <c r="AB10" s="51"/>
      <c r="AC10" s="51"/>
      <c r="AD10" s="51"/>
      <c r="AE10" s="51"/>
      <c r="AF10" s="51"/>
      <c r="AG10" s="51"/>
      <c r="AH10" s="51"/>
      <c r="AI10" s="51"/>
      <c r="AJ10" s="987" t="s">
        <v>152</v>
      </c>
      <c r="AK10" s="986"/>
      <c r="AL10" s="986"/>
      <c r="AM10" s="986"/>
      <c r="AN10" s="986"/>
      <c r="AO10" s="986"/>
      <c r="AP10" s="986"/>
      <c r="AQ10" s="991" t="str">
        <f>+H10</f>
        <v>2 de agosto 2024</v>
      </c>
      <c r="AR10" s="991"/>
      <c r="AS10" s="991"/>
      <c r="AT10" s="991"/>
      <c r="AU10" s="991"/>
      <c r="AV10" s="991"/>
      <c r="AW10" s="991"/>
      <c r="AX10" s="991"/>
      <c r="AY10" s="991"/>
      <c r="AZ10" s="51"/>
      <c r="BA10" s="51"/>
      <c r="BB10" s="51"/>
      <c r="BC10" s="51"/>
      <c r="BD10" s="51"/>
      <c r="BE10" s="51"/>
      <c r="BF10" s="51"/>
      <c r="BG10" s="51"/>
      <c r="BH10" s="51"/>
      <c r="BI10" s="51"/>
      <c r="BJ10" s="51"/>
      <c r="BK10" s="51"/>
      <c r="BL10" s="51"/>
      <c r="BM10" s="51"/>
      <c r="BN10" s="51"/>
      <c r="BO10" s="51"/>
      <c r="BP10" s="51"/>
      <c r="BQ10" s="51"/>
      <c r="BR10" s="51"/>
      <c r="BS10" s="987" t="s">
        <v>152</v>
      </c>
      <c r="BT10" s="986"/>
      <c r="BU10" s="986"/>
      <c r="BV10" s="986"/>
      <c r="BW10" s="986"/>
      <c r="BX10" s="986"/>
      <c r="BY10" s="986"/>
      <c r="BZ10" s="991" t="str">
        <f>+AQ10</f>
        <v>2 de agosto 2024</v>
      </c>
      <c r="CA10" s="991"/>
      <c r="CB10" s="991"/>
      <c r="CC10" s="991"/>
      <c r="CD10" s="991"/>
      <c r="CE10" s="991"/>
      <c r="CF10" s="991"/>
      <c r="CG10" s="991"/>
      <c r="CH10" s="991"/>
      <c r="CI10" s="51"/>
      <c r="CJ10" s="51"/>
      <c r="CK10" s="51"/>
      <c r="CL10" s="51"/>
      <c r="CM10" s="51"/>
      <c r="CN10" s="51"/>
      <c r="CO10" s="51"/>
      <c r="CP10" s="51"/>
      <c r="CQ10" s="51"/>
      <c r="CR10" s="51"/>
      <c r="CS10" s="51"/>
      <c r="CT10" s="51"/>
      <c r="CU10" s="51"/>
      <c r="CV10" s="51"/>
      <c r="CW10" s="51"/>
      <c r="CX10" s="51"/>
      <c r="CY10" s="51"/>
      <c r="CZ10" s="51"/>
      <c r="DA10" s="51"/>
    </row>
    <row r="11" spans="1:105" ht="13.5" thickBot="1" x14ac:dyDescent="0.3">
      <c r="A11" s="352"/>
      <c r="B11" s="346"/>
      <c r="C11" s="346"/>
      <c r="D11" s="346"/>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352"/>
      <c r="AK11" s="346"/>
      <c r="AL11" s="346"/>
      <c r="AM11" s="346"/>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352"/>
      <c r="BT11" s="346"/>
      <c r="BU11" s="346"/>
      <c r="BV11" s="346"/>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row>
    <row r="12" spans="1:105" ht="13.5" thickBot="1" x14ac:dyDescent="0.3">
      <c r="A12" s="992" t="s">
        <v>153</v>
      </c>
      <c r="B12" s="993"/>
      <c r="C12" s="993"/>
      <c r="D12" s="993"/>
      <c r="E12" s="993"/>
      <c r="F12" s="993"/>
      <c r="G12" s="993"/>
      <c r="H12" s="993"/>
      <c r="I12" s="993"/>
      <c r="J12" s="993"/>
      <c r="K12" s="993"/>
      <c r="L12" s="993"/>
      <c r="M12" s="993"/>
      <c r="N12" s="993"/>
      <c r="O12" s="993"/>
      <c r="P12" s="993"/>
      <c r="Q12" s="993"/>
      <c r="R12" s="993"/>
      <c r="S12" s="993"/>
      <c r="T12" s="993"/>
      <c r="U12" s="993"/>
      <c r="V12" s="993"/>
      <c r="W12" s="993"/>
      <c r="X12" s="993"/>
      <c r="Y12" s="993"/>
      <c r="Z12" s="993"/>
      <c r="AA12" s="993"/>
      <c r="AB12" s="993"/>
      <c r="AC12" s="993"/>
      <c r="AD12" s="993"/>
      <c r="AE12" s="993"/>
      <c r="AF12" s="993"/>
      <c r="AG12" s="993"/>
      <c r="AH12" s="993"/>
      <c r="AI12" s="994"/>
      <c r="AJ12" s="985" t="s">
        <v>153</v>
      </c>
      <c r="AK12" s="985"/>
      <c r="AL12" s="985"/>
      <c r="AM12" s="985"/>
      <c r="AN12" s="985"/>
      <c r="AO12" s="985"/>
      <c r="AP12" s="985"/>
      <c r="AQ12" s="985"/>
      <c r="AR12" s="985"/>
      <c r="AS12" s="985"/>
      <c r="AT12" s="985"/>
      <c r="AU12" s="985"/>
      <c r="AV12" s="985"/>
      <c r="AW12" s="985"/>
      <c r="AX12" s="985"/>
      <c r="AY12" s="985"/>
      <c r="AZ12" s="985"/>
      <c r="BA12" s="985"/>
      <c r="BB12" s="985"/>
      <c r="BC12" s="985"/>
      <c r="BD12" s="985"/>
      <c r="BE12" s="985"/>
      <c r="BF12" s="985"/>
      <c r="BG12" s="985"/>
      <c r="BH12" s="985"/>
      <c r="BI12" s="985"/>
      <c r="BJ12" s="985"/>
      <c r="BK12" s="985"/>
      <c r="BL12" s="985"/>
      <c r="BM12" s="985"/>
      <c r="BN12" s="985"/>
      <c r="BO12" s="985"/>
      <c r="BP12" s="985"/>
      <c r="BQ12" s="985"/>
      <c r="BR12" s="985"/>
      <c r="BS12" s="985" t="s">
        <v>153</v>
      </c>
      <c r="BT12" s="985"/>
      <c r="BU12" s="985"/>
      <c r="BV12" s="985"/>
      <c r="BW12" s="985"/>
      <c r="BX12" s="985"/>
      <c r="BY12" s="985"/>
      <c r="BZ12" s="985"/>
      <c r="CA12" s="985"/>
      <c r="CB12" s="985"/>
      <c r="CC12" s="985"/>
      <c r="CD12" s="985"/>
      <c r="CE12" s="985"/>
      <c r="CF12" s="985"/>
      <c r="CG12" s="985"/>
      <c r="CH12" s="985"/>
      <c r="CI12" s="985"/>
      <c r="CJ12" s="985"/>
      <c r="CK12" s="985"/>
      <c r="CL12" s="985"/>
      <c r="CM12" s="985"/>
      <c r="CN12" s="985"/>
      <c r="CO12" s="985"/>
      <c r="CP12" s="985"/>
      <c r="CQ12" s="985"/>
      <c r="CR12" s="985"/>
      <c r="CS12" s="985"/>
      <c r="CT12" s="985"/>
      <c r="CU12" s="985"/>
      <c r="CV12" s="985"/>
      <c r="CW12" s="985"/>
      <c r="CX12" s="985"/>
      <c r="CY12" s="985"/>
      <c r="CZ12" s="985"/>
      <c r="DA12" s="985"/>
    </row>
    <row r="13" spans="1:105" ht="13.5" customHeight="1" thickBot="1" x14ac:dyDescent="0.3">
      <c r="A13" s="995" t="s">
        <v>154</v>
      </c>
      <c r="B13" s="996"/>
      <c r="C13" s="996"/>
      <c r="D13" s="996"/>
      <c r="E13" s="996"/>
      <c r="F13" s="996"/>
      <c r="G13" s="996"/>
      <c r="H13" s="996"/>
      <c r="I13" s="996"/>
      <c r="J13" s="996"/>
      <c r="K13" s="996"/>
      <c r="L13" s="996"/>
      <c r="M13" s="996"/>
      <c r="N13" s="996"/>
      <c r="O13" s="996"/>
      <c r="P13" s="996"/>
      <c r="Q13" s="996"/>
      <c r="R13" s="996"/>
      <c r="S13" s="996"/>
      <c r="T13" s="996"/>
      <c r="U13" s="996"/>
      <c r="V13" s="996"/>
      <c r="W13" s="997"/>
      <c r="X13" s="964" t="s">
        <v>155</v>
      </c>
      <c r="Y13" s="965"/>
      <c r="Z13" s="965"/>
      <c r="AA13" s="966"/>
      <c r="AB13" s="964" t="s">
        <v>156</v>
      </c>
      <c r="AC13" s="965"/>
      <c r="AD13" s="965"/>
      <c r="AE13" s="966"/>
      <c r="AF13" s="964" t="s">
        <v>157</v>
      </c>
      <c r="AG13" s="965"/>
      <c r="AH13" s="965"/>
      <c r="AI13" s="966"/>
      <c r="AJ13" s="958" t="s">
        <v>154</v>
      </c>
      <c r="AK13" s="959"/>
      <c r="AL13" s="959"/>
      <c r="AM13" s="959"/>
      <c r="AN13" s="959"/>
      <c r="AO13" s="959"/>
      <c r="AP13" s="959"/>
      <c r="AQ13" s="959"/>
      <c r="AR13" s="959"/>
      <c r="AS13" s="959"/>
      <c r="AT13" s="959"/>
      <c r="AU13" s="959"/>
      <c r="AV13" s="959"/>
      <c r="AW13" s="959"/>
      <c r="AX13" s="959"/>
      <c r="AY13" s="959"/>
      <c r="AZ13" s="959"/>
      <c r="BA13" s="959"/>
      <c r="BB13" s="959"/>
      <c r="BC13" s="959"/>
      <c r="BD13" s="959"/>
      <c r="BE13" s="959"/>
      <c r="BF13" s="960"/>
      <c r="BG13" s="949" t="s">
        <v>155</v>
      </c>
      <c r="BH13" s="950"/>
      <c r="BI13" s="950"/>
      <c r="BJ13" s="951"/>
      <c r="BK13" s="949" t="s">
        <v>156</v>
      </c>
      <c r="BL13" s="950"/>
      <c r="BM13" s="950"/>
      <c r="BN13" s="951"/>
      <c r="BO13" s="949" t="s">
        <v>157</v>
      </c>
      <c r="BP13" s="950"/>
      <c r="BQ13" s="950"/>
      <c r="BR13" s="951"/>
      <c r="BS13" s="958" t="s">
        <v>154</v>
      </c>
      <c r="BT13" s="959"/>
      <c r="BU13" s="959"/>
      <c r="BV13" s="959"/>
      <c r="BW13" s="959"/>
      <c r="BX13" s="959"/>
      <c r="BY13" s="959"/>
      <c r="BZ13" s="959"/>
      <c r="CA13" s="959"/>
      <c r="CB13" s="959"/>
      <c r="CC13" s="959"/>
      <c r="CD13" s="959"/>
      <c r="CE13" s="959"/>
      <c r="CF13" s="959"/>
      <c r="CG13" s="959"/>
      <c r="CH13" s="959"/>
      <c r="CI13" s="959"/>
      <c r="CJ13" s="959"/>
      <c r="CK13" s="959"/>
      <c r="CL13" s="959"/>
      <c r="CM13" s="959"/>
      <c r="CN13" s="959"/>
      <c r="CO13" s="960"/>
      <c r="CP13" s="949" t="s">
        <v>155</v>
      </c>
      <c r="CQ13" s="950"/>
      <c r="CR13" s="950"/>
      <c r="CS13" s="951"/>
      <c r="CT13" s="949" t="s">
        <v>156</v>
      </c>
      <c r="CU13" s="950"/>
      <c r="CV13" s="950"/>
      <c r="CW13" s="951"/>
      <c r="CX13" s="949" t="s">
        <v>157</v>
      </c>
      <c r="CY13" s="950"/>
      <c r="CZ13" s="950"/>
      <c r="DA13" s="951"/>
    </row>
    <row r="14" spans="1:105" ht="13.5" customHeight="1" x14ac:dyDescent="0.25">
      <c r="A14" s="967" t="s">
        <v>158</v>
      </c>
      <c r="B14" s="968"/>
      <c r="C14" s="968"/>
      <c r="D14" s="968"/>
      <c r="E14" s="968"/>
      <c r="F14" s="968"/>
      <c r="G14" s="968"/>
      <c r="H14" s="968"/>
      <c r="I14" s="968"/>
      <c r="J14" s="968"/>
      <c r="K14" s="968"/>
      <c r="L14" s="968"/>
      <c r="M14" s="968"/>
      <c r="N14" s="968"/>
      <c r="O14" s="968"/>
      <c r="P14" s="968"/>
      <c r="Q14" s="968"/>
      <c r="R14" s="968"/>
      <c r="S14" s="968"/>
      <c r="T14" s="968"/>
      <c r="U14" s="968"/>
      <c r="V14" s="968"/>
      <c r="W14" s="969"/>
      <c r="X14" s="998" t="s">
        <v>166</v>
      </c>
      <c r="Y14" s="999"/>
      <c r="Z14" s="999"/>
      <c r="AA14" s="1000"/>
      <c r="AB14" s="973"/>
      <c r="AC14" s="974"/>
      <c r="AD14" s="974"/>
      <c r="AE14" s="975"/>
      <c r="AF14" s="1004">
        <v>1600000</v>
      </c>
      <c r="AG14" s="1005"/>
      <c r="AH14" s="1005"/>
      <c r="AI14" s="1006"/>
      <c r="AJ14" s="967" t="s">
        <v>158</v>
      </c>
      <c r="AK14" s="968"/>
      <c r="AL14" s="968"/>
      <c r="AM14" s="968"/>
      <c r="AN14" s="968"/>
      <c r="AO14" s="968"/>
      <c r="AP14" s="968"/>
      <c r="AQ14" s="968"/>
      <c r="AR14" s="968"/>
      <c r="AS14" s="968"/>
      <c r="AT14" s="968"/>
      <c r="AU14" s="968"/>
      <c r="AV14" s="968"/>
      <c r="AW14" s="968"/>
      <c r="AX14" s="968"/>
      <c r="AY14" s="968"/>
      <c r="AZ14" s="968"/>
      <c r="BA14" s="968"/>
      <c r="BB14" s="968"/>
      <c r="BC14" s="968"/>
      <c r="BD14" s="968"/>
      <c r="BE14" s="968"/>
      <c r="BF14" s="969"/>
      <c r="BG14" s="973" t="s">
        <v>159</v>
      </c>
      <c r="BH14" s="974"/>
      <c r="BI14" s="974"/>
      <c r="BJ14" s="975"/>
      <c r="BK14" s="979"/>
      <c r="BL14" s="980"/>
      <c r="BM14" s="980"/>
      <c r="BN14" s="981"/>
      <c r="BO14" s="961">
        <f>+Datos!B72</f>
        <v>0</v>
      </c>
      <c r="BP14" s="962"/>
      <c r="BQ14" s="962"/>
      <c r="BR14" s="963"/>
      <c r="BS14" s="967" t="s">
        <v>158</v>
      </c>
      <c r="BT14" s="968"/>
      <c r="BU14" s="968"/>
      <c r="BV14" s="968"/>
      <c r="BW14" s="968"/>
      <c r="BX14" s="968"/>
      <c r="BY14" s="968"/>
      <c r="BZ14" s="968"/>
      <c r="CA14" s="968"/>
      <c r="CB14" s="968"/>
      <c r="CC14" s="968"/>
      <c r="CD14" s="968"/>
      <c r="CE14" s="968"/>
      <c r="CF14" s="968"/>
      <c r="CG14" s="968"/>
      <c r="CH14" s="968"/>
      <c r="CI14" s="968"/>
      <c r="CJ14" s="968"/>
      <c r="CK14" s="968"/>
      <c r="CL14" s="968"/>
      <c r="CM14" s="968"/>
      <c r="CN14" s="968"/>
      <c r="CO14" s="969"/>
      <c r="CP14" s="973" t="s">
        <v>159</v>
      </c>
      <c r="CQ14" s="974"/>
      <c r="CR14" s="974"/>
      <c r="CS14" s="975"/>
      <c r="CT14" s="979"/>
      <c r="CU14" s="980"/>
      <c r="CV14" s="980"/>
      <c r="CW14" s="981"/>
      <c r="CX14" s="961">
        <f>+Datos!B77</f>
        <v>0</v>
      </c>
      <c r="CY14" s="962"/>
      <c r="CZ14" s="962"/>
      <c r="DA14" s="963"/>
    </row>
    <row r="15" spans="1:105" ht="13.5" customHeight="1" thickBot="1" x14ac:dyDescent="0.3">
      <c r="A15" s="970"/>
      <c r="B15" s="971"/>
      <c r="C15" s="971"/>
      <c r="D15" s="971"/>
      <c r="E15" s="971"/>
      <c r="F15" s="971"/>
      <c r="G15" s="971"/>
      <c r="H15" s="971"/>
      <c r="I15" s="971"/>
      <c r="J15" s="971"/>
      <c r="K15" s="971"/>
      <c r="L15" s="971"/>
      <c r="M15" s="971"/>
      <c r="N15" s="971"/>
      <c r="O15" s="971"/>
      <c r="P15" s="971"/>
      <c r="Q15" s="971"/>
      <c r="R15" s="971"/>
      <c r="S15" s="971"/>
      <c r="T15" s="971"/>
      <c r="U15" s="971"/>
      <c r="V15" s="971"/>
      <c r="W15" s="972"/>
      <c r="X15" s="1001"/>
      <c r="Y15" s="1002"/>
      <c r="Z15" s="1002"/>
      <c r="AA15" s="1003"/>
      <c r="AB15" s="976"/>
      <c r="AC15" s="977"/>
      <c r="AD15" s="977"/>
      <c r="AE15" s="978"/>
      <c r="AF15" s="1007"/>
      <c r="AG15" s="834"/>
      <c r="AH15" s="834"/>
      <c r="AI15" s="1008"/>
      <c r="AJ15" s="970"/>
      <c r="AK15" s="971"/>
      <c r="AL15" s="971"/>
      <c r="AM15" s="971"/>
      <c r="AN15" s="971"/>
      <c r="AO15" s="971"/>
      <c r="AP15" s="971"/>
      <c r="AQ15" s="971"/>
      <c r="AR15" s="971"/>
      <c r="AS15" s="971"/>
      <c r="AT15" s="971"/>
      <c r="AU15" s="971"/>
      <c r="AV15" s="971"/>
      <c r="AW15" s="971"/>
      <c r="AX15" s="971"/>
      <c r="AY15" s="971"/>
      <c r="AZ15" s="971"/>
      <c r="BA15" s="971"/>
      <c r="BB15" s="971"/>
      <c r="BC15" s="971"/>
      <c r="BD15" s="971"/>
      <c r="BE15" s="971"/>
      <c r="BF15" s="972"/>
      <c r="BG15" s="976"/>
      <c r="BH15" s="977"/>
      <c r="BI15" s="977"/>
      <c r="BJ15" s="978"/>
      <c r="BK15" s="982"/>
      <c r="BL15" s="983"/>
      <c r="BM15" s="983"/>
      <c r="BN15" s="984"/>
      <c r="BO15" s="964"/>
      <c r="BP15" s="965"/>
      <c r="BQ15" s="965"/>
      <c r="BR15" s="966"/>
      <c r="BS15" s="970"/>
      <c r="BT15" s="971"/>
      <c r="BU15" s="971"/>
      <c r="BV15" s="971"/>
      <c r="BW15" s="971"/>
      <c r="BX15" s="971"/>
      <c r="BY15" s="971"/>
      <c r="BZ15" s="971"/>
      <c r="CA15" s="971"/>
      <c r="CB15" s="971"/>
      <c r="CC15" s="971"/>
      <c r="CD15" s="971"/>
      <c r="CE15" s="971"/>
      <c r="CF15" s="971"/>
      <c r="CG15" s="971"/>
      <c r="CH15" s="971"/>
      <c r="CI15" s="971"/>
      <c r="CJ15" s="971"/>
      <c r="CK15" s="971"/>
      <c r="CL15" s="971"/>
      <c r="CM15" s="971"/>
      <c r="CN15" s="971"/>
      <c r="CO15" s="972"/>
      <c r="CP15" s="976"/>
      <c r="CQ15" s="977"/>
      <c r="CR15" s="977"/>
      <c r="CS15" s="978"/>
      <c r="CT15" s="982"/>
      <c r="CU15" s="983"/>
      <c r="CV15" s="983"/>
      <c r="CW15" s="984"/>
      <c r="CX15" s="964"/>
      <c r="CY15" s="965"/>
      <c r="CZ15" s="965"/>
      <c r="DA15" s="966"/>
    </row>
    <row r="16" spans="1:105" ht="13.5" customHeight="1" thickBot="1" x14ac:dyDescent="0.3">
      <c r="A16" s="352"/>
      <c r="B16" s="346"/>
      <c r="C16" s="346"/>
      <c r="D16" s="346"/>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352"/>
      <c r="AK16" s="346"/>
      <c r="AL16" s="346"/>
      <c r="AM16" s="346"/>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c r="BL16" s="51"/>
      <c r="BM16" s="51"/>
      <c r="BN16" s="51"/>
      <c r="BO16" s="51"/>
      <c r="BP16" s="51"/>
      <c r="BQ16" s="51"/>
      <c r="BR16" s="51"/>
      <c r="BS16" s="352"/>
      <c r="BT16" s="346"/>
      <c r="BU16" s="346"/>
      <c r="BV16" s="346"/>
      <c r="BW16" s="51"/>
      <c r="BX16" s="51"/>
      <c r="BY16" s="51"/>
      <c r="BZ16" s="51"/>
      <c r="CA16" s="51"/>
      <c r="CB16" s="51"/>
      <c r="CC16" s="51"/>
      <c r="CD16" s="51"/>
      <c r="CE16" s="51"/>
      <c r="CF16" s="51"/>
      <c r="CG16" s="51"/>
      <c r="CH16" s="51"/>
      <c r="CI16" s="51"/>
      <c r="CJ16" s="51"/>
      <c r="CK16" s="51"/>
      <c r="CL16" s="51"/>
      <c r="CM16" s="51"/>
      <c r="CN16" s="51"/>
      <c r="CO16" s="51"/>
      <c r="CP16" s="51"/>
      <c r="CQ16" s="51"/>
      <c r="CR16" s="51"/>
      <c r="CS16" s="51"/>
      <c r="CT16" s="51"/>
      <c r="CU16" s="51"/>
      <c r="CV16" s="51"/>
      <c r="CW16" s="51"/>
      <c r="CX16" s="51"/>
      <c r="CY16" s="51"/>
      <c r="CZ16" s="51"/>
      <c r="DA16" s="51"/>
    </row>
    <row r="17" spans="1:105" ht="13.5" customHeight="1" thickBot="1" x14ac:dyDescent="0.3">
      <c r="A17" s="949" t="s">
        <v>160</v>
      </c>
      <c r="B17" s="950"/>
      <c r="C17" s="950"/>
      <c r="D17" s="950"/>
      <c r="E17" s="950"/>
      <c r="F17" s="950"/>
      <c r="G17" s="950"/>
      <c r="H17" s="950"/>
      <c r="I17" s="950"/>
      <c r="J17" s="950"/>
      <c r="K17" s="950"/>
      <c r="L17" s="950"/>
      <c r="M17" s="950"/>
      <c r="N17" s="950"/>
      <c r="O17" s="950"/>
      <c r="P17" s="950"/>
      <c r="Q17" s="950"/>
      <c r="R17" s="950"/>
      <c r="S17" s="950"/>
      <c r="T17" s="950"/>
      <c r="U17" s="950"/>
      <c r="V17" s="950"/>
      <c r="W17" s="950"/>
      <c r="X17" s="950"/>
      <c r="Y17" s="950"/>
      <c r="Z17" s="950"/>
      <c r="AA17" s="950"/>
      <c r="AB17" s="950"/>
      <c r="AC17" s="950"/>
      <c r="AD17" s="950"/>
      <c r="AE17" s="950"/>
      <c r="AF17" s="950"/>
      <c r="AG17" s="950"/>
      <c r="AH17" s="950"/>
      <c r="AI17" s="951"/>
      <c r="AJ17" s="965" t="s">
        <v>160</v>
      </c>
      <c r="AK17" s="965"/>
      <c r="AL17" s="965"/>
      <c r="AM17" s="965"/>
      <c r="AN17" s="965"/>
      <c r="AO17" s="965"/>
      <c r="AP17" s="965"/>
      <c r="AQ17" s="965"/>
      <c r="AR17" s="965"/>
      <c r="AS17" s="965"/>
      <c r="AT17" s="965"/>
      <c r="AU17" s="965"/>
      <c r="AV17" s="965"/>
      <c r="AW17" s="965"/>
      <c r="AX17" s="965"/>
      <c r="AY17" s="965"/>
      <c r="AZ17" s="965"/>
      <c r="BA17" s="965"/>
      <c r="BB17" s="965"/>
      <c r="BC17" s="965"/>
      <c r="BD17" s="965"/>
      <c r="BE17" s="965"/>
      <c r="BF17" s="965"/>
      <c r="BG17" s="965"/>
      <c r="BH17" s="965"/>
      <c r="BI17" s="965"/>
      <c r="BJ17" s="965"/>
      <c r="BK17" s="965"/>
      <c r="BL17" s="965"/>
      <c r="BM17" s="965"/>
      <c r="BN17" s="965"/>
      <c r="BO17" s="965"/>
      <c r="BP17" s="965"/>
      <c r="BQ17" s="965"/>
      <c r="BR17" s="965"/>
      <c r="BS17" s="965" t="s">
        <v>160</v>
      </c>
      <c r="BT17" s="965"/>
      <c r="BU17" s="965"/>
      <c r="BV17" s="965"/>
      <c r="BW17" s="965"/>
      <c r="BX17" s="965"/>
      <c r="BY17" s="965"/>
      <c r="BZ17" s="965"/>
      <c r="CA17" s="965"/>
      <c r="CB17" s="965"/>
      <c r="CC17" s="965"/>
      <c r="CD17" s="965"/>
      <c r="CE17" s="965"/>
      <c r="CF17" s="965"/>
      <c r="CG17" s="965"/>
      <c r="CH17" s="965"/>
      <c r="CI17" s="965"/>
      <c r="CJ17" s="965"/>
      <c r="CK17" s="965"/>
      <c r="CL17" s="965"/>
      <c r="CM17" s="965"/>
      <c r="CN17" s="965"/>
      <c r="CO17" s="965"/>
      <c r="CP17" s="965"/>
      <c r="CQ17" s="965"/>
      <c r="CR17" s="965"/>
      <c r="CS17" s="965"/>
      <c r="CT17" s="965"/>
      <c r="CU17" s="965"/>
      <c r="CV17" s="965"/>
      <c r="CW17" s="965"/>
      <c r="CX17" s="965"/>
      <c r="CY17" s="965"/>
      <c r="CZ17" s="965"/>
      <c r="DA17" s="965"/>
    </row>
    <row r="18" spans="1:105" ht="13.5" thickBot="1" x14ac:dyDescent="0.3">
      <c r="A18" s="958" t="s">
        <v>154</v>
      </c>
      <c r="B18" s="959"/>
      <c r="C18" s="959"/>
      <c r="D18" s="959"/>
      <c r="E18" s="959"/>
      <c r="F18" s="959"/>
      <c r="G18" s="959"/>
      <c r="H18" s="959"/>
      <c r="I18" s="959"/>
      <c r="J18" s="959"/>
      <c r="K18" s="959"/>
      <c r="L18" s="959"/>
      <c r="M18" s="959"/>
      <c r="N18" s="959"/>
      <c r="O18" s="959"/>
      <c r="P18" s="959"/>
      <c r="Q18" s="959"/>
      <c r="R18" s="959"/>
      <c r="S18" s="959"/>
      <c r="T18" s="959"/>
      <c r="U18" s="959"/>
      <c r="V18" s="959"/>
      <c r="W18" s="960"/>
      <c r="X18" s="949" t="s">
        <v>155</v>
      </c>
      <c r="Y18" s="950"/>
      <c r="Z18" s="950"/>
      <c r="AA18" s="951"/>
      <c r="AB18" s="949" t="s">
        <v>156</v>
      </c>
      <c r="AC18" s="950"/>
      <c r="AD18" s="950"/>
      <c r="AE18" s="951"/>
      <c r="AF18" s="949" t="s">
        <v>157</v>
      </c>
      <c r="AG18" s="950"/>
      <c r="AH18" s="950"/>
      <c r="AI18" s="951"/>
      <c r="AJ18" s="958" t="s">
        <v>154</v>
      </c>
      <c r="AK18" s="959"/>
      <c r="AL18" s="959"/>
      <c r="AM18" s="959"/>
      <c r="AN18" s="959"/>
      <c r="AO18" s="959"/>
      <c r="AP18" s="959"/>
      <c r="AQ18" s="959"/>
      <c r="AR18" s="959"/>
      <c r="AS18" s="959"/>
      <c r="AT18" s="959"/>
      <c r="AU18" s="959"/>
      <c r="AV18" s="959"/>
      <c r="AW18" s="959"/>
      <c r="AX18" s="959"/>
      <c r="AY18" s="959"/>
      <c r="AZ18" s="959"/>
      <c r="BA18" s="959"/>
      <c r="BB18" s="959"/>
      <c r="BC18" s="959"/>
      <c r="BD18" s="959"/>
      <c r="BE18" s="959"/>
      <c r="BF18" s="960"/>
      <c r="BG18" s="949" t="s">
        <v>155</v>
      </c>
      <c r="BH18" s="950"/>
      <c r="BI18" s="950"/>
      <c r="BJ18" s="951"/>
      <c r="BK18" s="949" t="s">
        <v>156</v>
      </c>
      <c r="BL18" s="950"/>
      <c r="BM18" s="950"/>
      <c r="BN18" s="951"/>
      <c r="BO18" s="949" t="s">
        <v>157</v>
      </c>
      <c r="BP18" s="950"/>
      <c r="BQ18" s="950"/>
      <c r="BR18" s="951"/>
      <c r="BS18" s="958" t="s">
        <v>154</v>
      </c>
      <c r="BT18" s="959"/>
      <c r="BU18" s="959"/>
      <c r="BV18" s="959"/>
      <c r="BW18" s="959"/>
      <c r="BX18" s="959"/>
      <c r="BY18" s="959"/>
      <c r="BZ18" s="959"/>
      <c r="CA18" s="959"/>
      <c r="CB18" s="959"/>
      <c r="CC18" s="959"/>
      <c r="CD18" s="959"/>
      <c r="CE18" s="959"/>
      <c r="CF18" s="959"/>
      <c r="CG18" s="959"/>
      <c r="CH18" s="959"/>
      <c r="CI18" s="959"/>
      <c r="CJ18" s="959"/>
      <c r="CK18" s="959"/>
      <c r="CL18" s="959"/>
      <c r="CM18" s="959"/>
      <c r="CN18" s="959"/>
      <c r="CO18" s="960"/>
      <c r="CP18" s="949" t="s">
        <v>155</v>
      </c>
      <c r="CQ18" s="950"/>
      <c r="CR18" s="950"/>
      <c r="CS18" s="951"/>
      <c r="CT18" s="949" t="s">
        <v>156</v>
      </c>
      <c r="CU18" s="950"/>
      <c r="CV18" s="950"/>
      <c r="CW18" s="951"/>
      <c r="CX18" s="949" t="s">
        <v>157</v>
      </c>
      <c r="CY18" s="950"/>
      <c r="CZ18" s="950"/>
      <c r="DA18" s="951"/>
    </row>
    <row r="19" spans="1:105" ht="30.75" customHeight="1" thickBot="1" x14ac:dyDescent="0.3">
      <c r="A19" s="943" t="s">
        <v>624</v>
      </c>
      <c r="B19" s="944"/>
      <c r="C19" s="944"/>
      <c r="D19" s="944"/>
      <c r="E19" s="944"/>
      <c r="F19" s="944"/>
      <c r="G19" s="944"/>
      <c r="H19" s="944"/>
      <c r="I19" s="944"/>
      <c r="J19" s="944"/>
      <c r="K19" s="944"/>
      <c r="L19" s="944"/>
      <c r="M19" s="944"/>
      <c r="N19" s="944"/>
      <c r="O19" s="944"/>
      <c r="P19" s="944"/>
      <c r="Q19" s="944"/>
      <c r="R19" s="944"/>
      <c r="S19" s="944"/>
      <c r="T19" s="944"/>
      <c r="U19" s="944"/>
      <c r="V19" s="944"/>
      <c r="W19" s="945"/>
      <c r="X19" s="939" t="s">
        <v>166</v>
      </c>
      <c r="Y19" s="940"/>
      <c r="Z19" s="940"/>
      <c r="AA19" s="941"/>
      <c r="AB19" s="946"/>
      <c r="AC19" s="947"/>
      <c r="AD19" s="947"/>
      <c r="AE19" s="948"/>
      <c r="AF19" s="936"/>
      <c r="AG19" s="937"/>
      <c r="AH19" s="937"/>
      <c r="AI19" s="938"/>
      <c r="AJ19" s="943" t="s">
        <v>503</v>
      </c>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5"/>
      <c r="BG19" s="939" t="s">
        <v>159</v>
      </c>
      <c r="BH19" s="940"/>
      <c r="BI19" s="940"/>
      <c r="BJ19" s="941"/>
      <c r="BK19" s="939"/>
      <c r="BL19" s="940"/>
      <c r="BM19" s="940"/>
      <c r="BN19" s="941"/>
      <c r="BO19" s="936" t="s">
        <v>502</v>
      </c>
      <c r="BP19" s="937"/>
      <c r="BQ19" s="937"/>
      <c r="BR19" s="938"/>
      <c r="BS19" s="943" t="s">
        <v>503</v>
      </c>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5"/>
      <c r="CP19" s="939" t="s">
        <v>166</v>
      </c>
      <c r="CQ19" s="940"/>
      <c r="CR19" s="940"/>
      <c r="CS19" s="941"/>
      <c r="CT19" s="939"/>
      <c r="CU19" s="940"/>
      <c r="CV19" s="940"/>
      <c r="CW19" s="941"/>
      <c r="CX19" s="936" t="s">
        <v>502</v>
      </c>
      <c r="CY19" s="937"/>
      <c r="CZ19" s="937"/>
      <c r="DA19" s="938"/>
    </row>
    <row r="20" spans="1:105" ht="26.25" customHeight="1" thickBot="1" x14ac:dyDescent="0.3">
      <c r="A20" s="943" t="s">
        <v>625</v>
      </c>
      <c r="B20" s="944"/>
      <c r="C20" s="944"/>
      <c r="D20" s="944"/>
      <c r="E20" s="944"/>
      <c r="F20" s="944"/>
      <c r="G20" s="944"/>
      <c r="H20" s="944"/>
      <c r="I20" s="944"/>
      <c r="J20" s="944"/>
      <c r="K20" s="944"/>
      <c r="L20" s="944"/>
      <c r="M20" s="944"/>
      <c r="N20" s="944"/>
      <c r="O20" s="944"/>
      <c r="P20" s="944"/>
      <c r="Q20" s="944"/>
      <c r="R20" s="944"/>
      <c r="S20" s="944"/>
      <c r="T20" s="944"/>
      <c r="U20" s="944"/>
      <c r="V20" s="944"/>
      <c r="W20" s="945"/>
      <c r="X20" s="939" t="s">
        <v>166</v>
      </c>
      <c r="Y20" s="940"/>
      <c r="Z20" s="940"/>
      <c r="AA20" s="941"/>
      <c r="AB20" s="946"/>
      <c r="AC20" s="947"/>
      <c r="AD20" s="947"/>
      <c r="AE20" s="948"/>
      <c r="AF20" s="936"/>
      <c r="AG20" s="937"/>
      <c r="AH20" s="937"/>
      <c r="AI20" s="938"/>
      <c r="AJ20" s="943" t="s">
        <v>504</v>
      </c>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5"/>
      <c r="BG20" s="939" t="s">
        <v>159</v>
      </c>
      <c r="BH20" s="940"/>
      <c r="BI20" s="940"/>
      <c r="BJ20" s="941"/>
      <c r="BK20" s="939"/>
      <c r="BL20" s="940"/>
      <c r="BM20" s="940"/>
      <c r="BN20" s="941"/>
      <c r="BO20" s="936" t="s">
        <v>502</v>
      </c>
      <c r="BP20" s="937"/>
      <c r="BQ20" s="937"/>
      <c r="BR20" s="938"/>
      <c r="BS20" s="943" t="s">
        <v>504</v>
      </c>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5"/>
      <c r="CP20" s="939" t="s">
        <v>166</v>
      </c>
      <c r="CQ20" s="940"/>
      <c r="CR20" s="940"/>
      <c r="CS20" s="941"/>
      <c r="CT20" s="939"/>
      <c r="CU20" s="940"/>
      <c r="CV20" s="940"/>
      <c r="CW20" s="941"/>
      <c r="CX20" s="936" t="s">
        <v>502</v>
      </c>
      <c r="CY20" s="937"/>
      <c r="CZ20" s="937"/>
      <c r="DA20" s="938"/>
    </row>
    <row r="21" spans="1:105" ht="13.5" customHeight="1" thickBot="1" x14ac:dyDescent="0.3">
      <c r="A21" s="943" t="s">
        <v>618</v>
      </c>
      <c r="B21" s="944"/>
      <c r="C21" s="944"/>
      <c r="D21" s="944"/>
      <c r="E21" s="944"/>
      <c r="F21" s="944"/>
      <c r="G21" s="944"/>
      <c r="H21" s="944"/>
      <c r="I21" s="944"/>
      <c r="J21" s="944"/>
      <c r="K21" s="944"/>
      <c r="L21" s="944"/>
      <c r="M21" s="944"/>
      <c r="N21" s="944"/>
      <c r="O21" s="944"/>
      <c r="P21" s="944"/>
      <c r="Q21" s="944"/>
      <c r="R21" s="944"/>
      <c r="S21" s="944"/>
      <c r="T21" s="944"/>
      <c r="U21" s="944"/>
      <c r="V21" s="944"/>
      <c r="W21" s="945"/>
      <c r="X21" s="939" t="s">
        <v>166</v>
      </c>
      <c r="Y21" s="940"/>
      <c r="Z21" s="940"/>
      <c r="AA21" s="941"/>
      <c r="AB21" s="946"/>
      <c r="AC21" s="947"/>
      <c r="AD21" s="947"/>
      <c r="AE21" s="948"/>
      <c r="AF21" s="936"/>
      <c r="AG21" s="937"/>
      <c r="AH21" s="937"/>
      <c r="AI21" s="938"/>
      <c r="AJ21" s="943" t="s">
        <v>505</v>
      </c>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5"/>
      <c r="BG21" s="939" t="s">
        <v>166</v>
      </c>
      <c r="BH21" s="940"/>
      <c r="BI21" s="940"/>
      <c r="BJ21" s="941"/>
      <c r="BK21" s="946"/>
      <c r="BL21" s="947"/>
      <c r="BM21" s="947"/>
      <c r="BN21" s="948"/>
      <c r="BO21" s="936" t="s">
        <v>502</v>
      </c>
      <c r="BP21" s="937"/>
      <c r="BQ21" s="937"/>
      <c r="BR21" s="938"/>
      <c r="BS21" s="943" t="s">
        <v>505</v>
      </c>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5"/>
      <c r="CP21" s="939" t="s">
        <v>166</v>
      </c>
      <c r="CQ21" s="940"/>
      <c r="CR21" s="940"/>
      <c r="CS21" s="941"/>
      <c r="CT21" s="939"/>
      <c r="CU21" s="940"/>
      <c r="CV21" s="940"/>
      <c r="CW21" s="941"/>
      <c r="CX21" s="936" t="s">
        <v>502</v>
      </c>
      <c r="CY21" s="937"/>
      <c r="CZ21" s="937"/>
      <c r="DA21" s="938"/>
    </row>
    <row r="22" spans="1:105" ht="13.5" customHeight="1" thickBot="1" x14ac:dyDescent="0.3">
      <c r="A22" s="943" t="s">
        <v>506</v>
      </c>
      <c r="B22" s="944"/>
      <c r="C22" s="944"/>
      <c r="D22" s="944"/>
      <c r="E22" s="944"/>
      <c r="F22" s="944"/>
      <c r="G22" s="944"/>
      <c r="H22" s="944"/>
      <c r="I22" s="944"/>
      <c r="J22" s="944"/>
      <c r="K22" s="944"/>
      <c r="L22" s="944"/>
      <c r="M22" s="944"/>
      <c r="N22" s="944"/>
      <c r="O22" s="944"/>
      <c r="P22" s="944"/>
      <c r="Q22" s="944"/>
      <c r="R22" s="944"/>
      <c r="S22" s="944"/>
      <c r="T22" s="944"/>
      <c r="U22" s="944"/>
      <c r="V22" s="944"/>
      <c r="W22" s="945"/>
      <c r="X22" s="939" t="s">
        <v>166</v>
      </c>
      <c r="Y22" s="940"/>
      <c r="Z22" s="940"/>
      <c r="AA22" s="941"/>
      <c r="AB22" s="946"/>
      <c r="AC22" s="947"/>
      <c r="AD22" s="947"/>
      <c r="AE22" s="948"/>
      <c r="AF22" s="936" t="s">
        <v>502</v>
      </c>
      <c r="AG22" s="937"/>
      <c r="AH22" s="937"/>
      <c r="AI22" s="938"/>
      <c r="AJ22" s="943" t="s">
        <v>506</v>
      </c>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5"/>
      <c r="BG22" s="939" t="s">
        <v>166</v>
      </c>
      <c r="BH22" s="940"/>
      <c r="BI22" s="940"/>
      <c r="BJ22" s="941"/>
      <c r="BK22" s="946"/>
      <c r="BL22" s="947"/>
      <c r="BM22" s="947"/>
      <c r="BN22" s="948"/>
      <c r="BO22" s="936" t="s">
        <v>507</v>
      </c>
      <c r="BP22" s="937"/>
      <c r="BQ22" s="937"/>
      <c r="BR22" s="938"/>
      <c r="BS22" s="943" t="s">
        <v>506</v>
      </c>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5"/>
      <c r="CP22" s="939" t="s">
        <v>166</v>
      </c>
      <c r="CQ22" s="940"/>
      <c r="CR22" s="940"/>
      <c r="CS22" s="941"/>
      <c r="CT22" s="939"/>
      <c r="CU22" s="940"/>
      <c r="CV22" s="940"/>
      <c r="CW22" s="941"/>
      <c r="CX22" s="936" t="s">
        <v>507</v>
      </c>
      <c r="CY22" s="937"/>
      <c r="CZ22" s="937"/>
      <c r="DA22" s="938"/>
    </row>
    <row r="23" spans="1:105" ht="13.5" customHeight="1" thickBot="1" x14ac:dyDescent="0.3">
      <c r="A23" s="943" t="s">
        <v>508</v>
      </c>
      <c r="B23" s="944" t="s">
        <v>166</v>
      </c>
      <c r="C23" s="944"/>
      <c r="D23" s="944" t="s">
        <v>167</v>
      </c>
      <c r="E23" s="944"/>
      <c r="F23" s="944"/>
      <c r="G23" s="944"/>
      <c r="H23" s="944"/>
      <c r="I23" s="944"/>
      <c r="J23" s="944"/>
      <c r="K23" s="944"/>
      <c r="L23" s="944"/>
      <c r="M23" s="944"/>
      <c r="N23" s="944"/>
      <c r="O23" s="944"/>
      <c r="P23" s="944"/>
      <c r="Q23" s="944"/>
      <c r="R23" s="944"/>
      <c r="S23" s="944"/>
      <c r="T23" s="944"/>
      <c r="U23" s="944"/>
      <c r="V23" s="944"/>
      <c r="W23" s="945"/>
      <c r="X23" s="939" t="s">
        <v>166</v>
      </c>
      <c r="Y23" s="940"/>
      <c r="Z23" s="940"/>
      <c r="AA23" s="941"/>
      <c r="AB23" s="946"/>
      <c r="AC23" s="947"/>
      <c r="AD23" s="947"/>
      <c r="AE23" s="948"/>
      <c r="AF23" s="936" t="s">
        <v>502</v>
      </c>
      <c r="AG23" s="937"/>
      <c r="AH23" s="937"/>
      <c r="AI23" s="938"/>
      <c r="AJ23" s="943" t="s">
        <v>508</v>
      </c>
      <c r="AK23" s="944" t="s">
        <v>166</v>
      </c>
      <c r="AL23" s="944"/>
      <c r="AM23" s="944" t="s">
        <v>167</v>
      </c>
      <c r="AN23" s="944"/>
      <c r="AO23" s="944"/>
      <c r="AP23" s="944"/>
      <c r="AQ23" s="944"/>
      <c r="AR23" s="944"/>
      <c r="AS23" s="944"/>
      <c r="AT23" s="944"/>
      <c r="AU23" s="944"/>
      <c r="AV23" s="944"/>
      <c r="AW23" s="944"/>
      <c r="AX23" s="944"/>
      <c r="AY23" s="944"/>
      <c r="AZ23" s="944"/>
      <c r="BA23" s="944"/>
      <c r="BB23" s="944"/>
      <c r="BC23" s="944"/>
      <c r="BD23" s="944"/>
      <c r="BE23" s="944"/>
      <c r="BF23" s="945"/>
      <c r="BG23" s="939" t="s">
        <v>166</v>
      </c>
      <c r="BH23" s="940"/>
      <c r="BI23" s="940"/>
      <c r="BJ23" s="941"/>
      <c r="BK23" s="946"/>
      <c r="BL23" s="947"/>
      <c r="BM23" s="947"/>
      <c r="BN23" s="948"/>
      <c r="BO23" s="936" t="s">
        <v>507</v>
      </c>
      <c r="BP23" s="937"/>
      <c r="BQ23" s="937"/>
      <c r="BR23" s="938"/>
      <c r="BS23" s="943" t="s">
        <v>508</v>
      </c>
      <c r="BT23" s="944" t="s">
        <v>166</v>
      </c>
      <c r="BU23" s="944"/>
      <c r="BV23" s="944" t="s">
        <v>167</v>
      </c>
      <c r="BW23" s="944"/>
      <c r="BX23" s="944"/>
      <c r="BY23" s="944"/>
      <c r="BZ23" s="944"/>
      <c r="CA23" s="944"/>
      <c r="CB23" s="944"/>
      <c r="CC23" s="944"/>
      <c r="CD23" s="944"/>
      <c r="CE23" s="944"/>
      <c r="CF23" s="944"/>
      <c r="CG23" s="944"/>
      <c r="CH23" s="944"/>
      <c r="CI23" s="944"/>
      <c r="CJ23" s="944"/>
      <c r="CK23" s="944"/>
      <c r="CL23" s="944"/>
      <c r="CM23" s="944"/>
      <c r="CN23" s="944"/>
      <c r="CO23" s="945"/>
      <c r="CP23" s="939" t="s">
        <v>166</v>
      </c>
      <c r="CQ23" s="940"/>
      <c r="CR23" s="940"/>
      <c r="CS23" s="941"/>
      <c r="CT23" s="939"/>
      <c r="CU23" s="940"/>
      <c r="CV23" s="940"/>
      <c r="CW23" s="941"/>
      <c r="CX23" s="936" t="s">
        <v>507</v>
      </c>
      <c r="CY23" s="937"/>
      <c r="CZ23" s="937"/>
      <c r="DA23" s="938"/>
    </row>
    <row r="24" spans="1:105" ht="13.5" customHeight="1" thickBot="1" x14ac:dyDescent="0.3">
      <c r="A24" s="943" t="s">
        <v>509</v>
      </c>
      <c r="B24" s="944" t="s">
        <v>166</v>
      </c>
      <c r="C24" s="944"/>
      <c r="D24" s="944" t="s">
        <v>167</v>
      </c>
      <c r="E24" s="944"/>
      <c r="F24" s="944"/>
      <c r="G24" s="944"/>
      <c r="H24" s="944"/>
      <c r="I24" s="944"/>
      <c r="J24" s="944"/>
      <c r="K24" s="944"/>
      <c r="L24" s="944"/>
      <c r="M24" s="944"/>
      <c r="N24" s="944"/>
      <c r="O24" s="944"/>
      <c r="P24" s="944"/>
      <c r="Q24" s="944"/>
      <c r="R24" s="944"/>
      <c r="S24" s="944"/>
      <c r="T24" s="944"/>
      <c r="U24" s="944"/>
      <c r="V24" s="944"/>
      <c r="W24" s="945"/>
      <c r="X24" s="939" t="s">
        <v>166</v>
      </c>
      <c r="Y24" s="940"/>
      <c r="Z24" s="940"/>
      <c r="AA24" s="941"/>
      <c r="AB24" s="946"/>
      <c r="AC24" s="947"/>
      <c r="AD24" s="947"/>
      <c r="AE24" s="948"/>
      <c r="AF24" s="936" t="s">
        <v>502</v>
      </c>
      <c r="AG24" s="937"/>
      <c r="AH24" s="937"/>
      <c r="AI24" s="938"/>
      <c r="AJ24" s="943" t="s">
        <v>509</v>
      </c>
      <c r="AK24" s="944" t="s">
        <v>166</v>
      </c>
      <c r="AL24" s="944"/>
      <c r="AM24" s="944" t="s">
        <v>167</v>
      </c>
      <c r="AN24" s="944"/>
      <c r="AO24" s="944"/>
      <c r="AP24" s="944"/>
      <c r="AQ24" s="944"/>
      <c r="AR24" s="944"/>
      <c r="AS24" s="944"/>
      <c r="AT24" s="944"/>
      <c r="AU24" s="944"/>
      <c r="AV24" s="944"/>
      <c r="AW24" s="944"/>
      <c r="AX24" s="944"/>
      <c r="AY24" s="944"/>
      <c r="AZ24" s="944"/>
      <c r="BA24" s="944"/>
      <c r="BB24" s="944"/>
      <c r="BC24" s="944"/>
      <c r="BD24" s="944"/>
      <c r="BE24" s="944"/>
      <c r="BF24" s="945"/>
      <c r="BG24" s="939" t="s">
        <v>166</v>
      </c>
      <c r="BH24" s="940"/>
      <c r="BI24" s="940"/>
      <c r="BJ24" s="941"/>
      <c r="BK24" s="946"/>
      <c r="BL24" s="947"/>
      <c r="BM24" s="947"/>
      <c r="BN24" s="948"/>
      <c r="BO24" s="936" t="s">
        <v>507</v>
      </c>
      <c r="BP24" s="937"/>
      <c r="BQ24" s="937"/>
      <c r="BR24" s="938"/>
      <c r="BS24" s="943" t="s">
        <v>509</v>
      </c>
      <c r="BT24" s="944" t="s">
        <v>166</v>
      </c>
      <c r="BU24" s="944"/>
      <c r="BV24" s="944" t="s">
        <v>167</v>
      </c>
      <c r="BW24" s="944"/>
      <c r="BX24" s="944"/>
      <c r="BY24" s="944"/>
      <c r="BZ24" s="944"/>
      <c r="CA24" s="944"/>
      <c r="CB24" s="944"/>
      <c r="CC24" s="944"/>
      <c r="CD24" s="944"/>
      <c r="CE24" s="944"/>
      <c r="CF24" s="944"/>
      <c r="CG24" s="944"/>
      <c r="CH24" s="944"/>
      <c r="CI24" s="944"/>
      <c r="CJ24" s="944"/>
      <c r="CK24" s="944"/>
      <c r="CL24" s="944"/>
      <c r="CM24" s="944"/>
      <c r="CN24" s="944"/>
      <c r="CO24" s="945"/>
      <c r="CP24" s="939" t="s">
        <v>166</v>
      </c>
      <c r="CQ24" s="940"/>
      <c r="CR24" s="940"/>
      <c r="CS24" s="941"/>
      <c r="CT24" s="939"/>
      <c r="CU24" s="940"/>
      <c r="CV24" s="940"/>
      <c r="CW24" s="941"/>
      <c r="CX24" s="936" t="s">
        <v>507</v>
      </c>
      <c r="CY24" s="937"/>
      <c r="CZ24" s="937"/>
      <c r="DA24" s="938"/>
    </row>
    <row r="25" spans="1:105" ht="13.5" customHeight="1" thickBot="1" x14ac:dyDescent="0.3">
      <c r="A25" s="943" t="s">
        <v>510</v>
      </c>
      <c r="B25" s="944" t="s">
        <v>166</v>
      </c>
      <c r="C25" s="944"/>
      <c r="D25" s="944" t="s">
        <v>167</v>
      </c>
      <c r="E25" s="944"/>
      <c r="F25" s="944"/>
      <c r="G25" s="944"/>
      <c r="H25" s="944"/>
      <c r="I25" s="944"/>
      <c r="J25" s="944"/>
      <c r="K25" s="944"/>
      <c r="L25" s="944"/>
      <c r="M25" s="944"/>
      <c r="N25" s="944"/>
      <c r="O25" s="944"/>
      <c r="P25" s="944"/>
      <c r="Q25" s="944"/>
      <c r="R25" s="944"/>
      <c r="S25" s="944"/>
      <c r="T25" s="944"/>
      <c r="U25" s="944"/>
      <c r="V25" s="944"/>
      <c r="W25" s="945"/>
      <c r="X25" s="939" t="s">
        <v>166</v>
      </c>
      <c r="Y25" s="940"/>
      <c r="Z25" s="940"/>
      <c r="AA25" s="941"/>
      <c r="AB25" s="358"/>
      <c r="AC25" s="359"/>
      <c r="AD25" s="359"/>
      <c r="AE25" s="360"/>
      <c r="AF25" s="936" t="s">
        <v>502</v>
      </c>
      <c r="AG25" s="937"/>
      <c r="AH25" s="937"/>
      <c r="AI25" s="938"/>
      <c r="AJ25" s="943" t="s">
        <v>510</v>
      </c>
      <c r="AK25" s="944" t="s">
        <v>166</v>
      </c>
      <c r="AL25" s="944"/>
      <c r="AM25" s="944" t="s">
        <v>167</v>
      </c>
      <c r="AN25" s="944"/>
      <c r="AO25" s="944"/>
      <c r="AP25" s="944"/>
      <c r="AQ25" s="944"/>
      <c r="AR25" s="944"/>
      <c r="AS25" s="944"/>
      <c r="AT25" s="944"/>
      <c r="AU25" s="944"/>
      <c r="AV25" s="944"/>
      <c r="AW25" s="944"/>
      <c r="AX25" s="944"/>
      <c r="AY25" s="944"/>
      <c r="AZ25" s="944"/>
      <c r="BA25" s="944"/>
      <c r="BB25" s="944"/>
      <c r="BC25" s="944"/>
      <c r="BD25" s="944"/>
      <c r="BE25" s="944"/>
      <c r="BF25" s="945"/>
      <c r="BG25" s="939" t="s">
        <v>166</v>
      </c>
      <c r="BH25" s="940"/>
      <c r="BI25" s="940"/>
      <c r="BJ25" s="941"/>
      <c r="BK25" s="358"/>
      <c r="BL25" s="359"/>
      <c r="BM25" s="359"/>
      <c r="BN25" s="360"/>
      <c r="BO25" s="936" t="s">
        <v>507</v>
      </c>
      <c r="BP25" s="937"/>
      <c r="BQ25" s="937"/>
      <c r="BR25" s="938"/>
      <c r="BS25" s="943" t="s">
        <v>510</v>
      </c>
      <c r="BT25" s="944" t="s">
        <v>166</v>
      </c>
      <c r="BU25" s="944"/>
      <c r="BV25" s="944" t="s">
        <v>167</v>
      </c>
      <c r="BW25" s="944"/>
      <c r="BX25" s="944"/>
      <c r="BY25" s="944"/>
      <c r="BZ25" s="944"/>
      <c r="CA25" s="944"/>
      <c r="CB25" s="944"/>
      <c r="CC25" s="944"/>
      <c r="CD25" s="944"/>
      <c r="CE25" s="944"/>
      <c r="CF25" s="944"/>
      <c r="CG25" s="944"/>
      <c r="CH25" s="944"/>
      <c r="CI25" s="944"/>
      <c r="CJ25" s="944"/>
      <c r="CK25" s="944"/>
      <c r="CL25" s="944"/>
      <c r="CM25" s="944"/>
      <c r="CN25" s="944"/>
      <c r="CO25" s="945"/>
      <c r="CP25" s="939" t="s">
        <v>166</v>
      </c>
      <c r="CQ25" s="940"/>
      <c r="CR25" s="940"/>
      <c r="CS25" s="941"/>
      <c r="CT25" s="939"/>
      <c r="CU25" s="940"/>
      <c r="CV25" s="940"/>
      <c r="CW25" s="941"/>
      <c r="CX25" s="936" t="s">
        <v>507</v>
      </c>
      <c r="CY25" s="937"/>
      <c r="CZ25" s="937"/>
      <c r="DA25" s="938"/>
    </row>
    <row r="26" spans="1:105" ht="27" customHeight="1" thickBot="1" x14ac:dyDescent="0.3">
      <c r="A26" s="943" t="s">
        <v>626</v>
      </c>
      <c r="B26" s="944" t="s">
        <v>166</v>
      </c>
      <c r="C26" s="944"/>
      <c r="D26" s="944" t="s">
        <v>167</v>
      </c>
      <c r="E26" s="944"/>
      <c r="F26" s="944"/>
      <c r="G26" s="944"/>
      <c r="H26" s="944"/>
      <c r="I26" s="944"/>
      <c r="J26" s="944"/>
      <c r="K26" s="944"/>
      <c r="L26" s="944"/>
      <c r="M26" s="944"/>
      <c r="N26" s="944"/>
      <c r="O26" s="944"/>
      <c r="P26" s="944"/>
      <c r="Q26" s="944"/>
      <c r="R26" s="944"/>
      <c r="S26" s="944"/>
      <c r="T26" s="944"/>
      <c r="U26" s="944"/>
      <c r="V26" s="944"/>
      <c r="W26" s="945"/>
      <c r="X26" s="939" t="s">
        <v>166</v>
      </c>
      <c r="Y26" s="940"/>
      <c r="Z26" s="940"/>
      <c r="AA26" s="941"/>
      <c r="AB26" s="398"/>
      <c r="AC26" s="399"/>
      <c r="AD26" s="399"/>
      <c r="AE26" s="400"/>
      <c r="AF26" s="936" t="s">
        <v>502</v>
      </c>
      <c r="AG26" s="937"/>
      <c r="AH26" s="937"/>
      <c r="AI26" s="938"/>
      <c r="AJ26" s="407"/>
      <c r="AK26" s="408"/>
      <c r="AL26" s="408"/>
      <c r="AM26" s="408"/>
      <c r="AN26" s="408"/>
      <c r="AO26" s="408"/>
      <c r="AP26" s="408"/>
      <c r="AQ26" s="408"/>
      <c r="AR26" s="408"/>
      <c r="AS26" s="408"/>
      <c r="AT26" s="408"/>
      <c r="AU26" s="408"/>
      <c r="AV26" s="408"/>
      <c r="AW26" s="408"/>
      <c r="AX26" s="408"/>
      <c r="AY26" s="408"/>
      <c r="AZ26" s="408"/>
      <c r="BA26" s="408"/>
      <c r="BB26" s="408"/>
      <c r="BC26" s="408"/>
      <c r="BD26" s="408"/>
      <c r="BE26" s="408"/>
      <c r="BF26" s="409"/>
      <c r="BG26" s="401"/>
      <c r="BH26" s="402"/>
      <c r="BI26" s="402"/>
      <c r="BJ26" s="403"/>
      <c r="BK26" s="398"/>
      <c r="BL26" s="399"/>
      <c r="BM26" s="399"/>
      <c r="BN26" s="400"/>
      <c r="BO26" s="404"/>
      <c r="BP26" s="405"/>
      <c r="BQ26" s="405"/>
      <c r="BR26" s="406"/>
      <c r="BS26" s="407"/>
      <c r="BT26" s="408"/>
      <c r="BU26" s="408"/>
      <c r="BV26" s="408"/>
      <c r="BW26" s="408"/>
      <c r="BX26" s="408"/>
      <c r="BY26" s="408"/>
      <c r="BZ26" s="408"/>
      <c r="CA26" s="408"/>
      <c r="CB26" s="408"/>
      <c r="CC26" s="408"/>
      <c r="CD26" s="408"/>
      <c r="CE26" s="408"/>
      <c r="CF26" s="408"/>
      <c r="CG26" s="408"/>
      <c r="CH26" s="408"/>
      <c r="CI26" s="408"/>
      <c r="CJ26" s="408"/>
      <c r="CK26" s="408"/>
      <c r="CL26" s="408"/>
      <c r="CM26" s="408"/>
      <c r="CN26" s="408"/>
      <c r="CO26" s="409"/>
      <c r="CP26" s="401"/>
      <c r="CQ26" s="402"/>
      <c r="CR26" s="402"/>
      <c r="CS26" s="403"/>
      <c r="CT26" s="401"/>
      <c r="CU26" s="402"/>
      <c r="CV26" s="402"/>
      <c r="CW26" s="403"/>
      <c r="CX26" s="404"/>
      <c r="CY26" s="405"/>
      <c r="CZ26" s="405"/>
      <c r="DA26" s="406"/>
    </row>
    <row r="27" spans="1:105" ht="38.25" customHeight="1" thickBot="1" x14ac:dyDescent="0.3">
      <c r="A27" s="943" t="s">
        <v>717</v>
      </c>
      <c r="B27" s="944"/>
      <c r="C27" s="944"/>
      <c r="D27" s="944"/>
      <c r="E27" s="944"/>
      <c r="F27" s="944"/>
      <c r="G27" s="944"/>
      <c r="H27" s="944"/>
      <c r="I27" s="944"/>
      <c r="J27" s="944"/>
      <c r="K27" s="944"/>
      <c r="L27" s="944"/>
      <c r="M27" s="944"/>
      <c r="N27" s="944"/>
      <c r="O27" s="944"/>
      <c r="P27" s="944"/>
      <c r="Q27" s="944"/>
      <c r="R27" s="944"/>
      <c r="S27" s="944"/>
      <c r="T27" s="944"/>
      <c r="U27" s="944"/>
      <c r="V27" s="944"/>
      <c r="W27" s="945"/>
      <c r="X27" s="939" t="s">
        <v>166</v>
      </c>
      <c r="Y27" s="940"/>
      <c r="Z27" s="940"/>
      <c r="AA27" s="941"/>
      <c r="AB27" s="516"/>
      <c r="AC27" s="517"/>
      <c r="AD27" s="517"/>
      <c r="AE27" s="518"/>
      <c r="AF27" s="936" t="s">
        <v>502</v>
      </c>
      <c r="AG27" s="937"/>
      <c r="AH27" s="937"/>
      <c r="AI27" s="938"/>
      <c r="AJ27" s="525"/>
      <c r="AK27" s="526"/>
      <c r="AL27" s="526"/>
      <c r="AM27" s="526"/>
      <c r="AN27" s="526"/>
      <c r="AO27" s="526"/>
      <c r="AP27" s="526"/>
      <c r="AQ27" s="526"/>
      <c r="AR27" s="526"/>
      <c r="AS27" s="526"/>
      <c r="AT27" s="526"/>
      <c r="AU27" s="526"/>
      <c r="AV27" s="526"/>
      <c r="AW27" s="526"/>
      <c r="AX27" s="526"/>
      <c r="AY27" s="526"/>
      <c r="AZ27" s="526"/>
      <c r="BA27" s="526"/>
      <c r="BB27" s="526"/>
      <c r="BC27" s="526"/>
      <c r="BD27" s="526"/>
      <c r="BE27" s="526"/>
      <c r="BF27" s="527"/>
      <c r="BG27" s="519"/>
      <c r="BH27" s="520"/>
      <c r="BI27" s="520"/>
      <c r="BJ27" s="521"/>
      <c r="BK27" s="516"/>
      <c r="BL27" s="517"/>
      <c r="BM27" s="517"/>
      <c r="BN27" s="518"/>
      <c r="BO27" s="522"/>
      <c r="BP27" s="523"/>
      <c r="BQ27" s="523"/>
      <c r="BR27" s="524"/>
      <c r="BS27" s="525"/>
      <c r="BT27" s="526"/>
      <c r="BU27" s="526"/>
      <c r="BV27" s="526"/>
      <c r="BW27" s="526"/>
      <c r="BX27" s="526"/>
      <c r="BY27" s="526"/>
      <c r="BZ27" s="526"/>
      <c r="CA27" s="526"/>
      <c r="CB27" s="526"/>
      <c r="CC27" s="526"/>
      <c r="CD27" s="526"/>
      <c r="CE27" s="526"/>
      <c r="CF27" s="526"/>
      <c r="CG27" s="526"/>
      <c r="CH27" s="526"/>
      <c r="CI27" s="526"/>
      <c r="CJ27" s="526"/>
      <c r="CK27" s="526"/>
      <c r="CL27" s="526"/>
      <c r="CM27" s="526"/>
      <c r="CN27" s="526"/>
      <c r="CO27" s="527"/>
      <c r="CP27" s="519"/>
      <c r="CQ27" s="520"/>
      <c r="CR27" s="520"/>
      <c r="CS27" s="521"/>
      <c r="CT27" s="519"/>
      <c r="CU27" s="520"/>
      <c r="CV27" s="520"/>
      <c r="CW27" s="521"/>
      <c r="CX27" s="522"/>
      <c r="CY27" s="523"/>
      <c r="CZ27" s="523"/>
      <c r="DA27" s="524"/>
    </row>
    <row r="28" spans="1:105" ht="15.75" customHeight="1" thickBot="1" x14ac:dyDescent="0.3">
      <c r="A28" s="943" t="s">
        <v>611</v>
      </c>
      <c r="B28" s="944" t="s">
        <v>166</v>
      </c>
      <c r="C28" s="944"/>
      <c r="D28" s="944"/>
      <c r="E28" s="944"/>
      <c r="F28" s="944"/>
      <c r="G28" s="944"/>
      <c r="H28" s="944"/>
      <c r="I28" s="944"/>
      <c r="J28" s="944"/>
      <c r="K28" s="944"/>
      <c r="L28" s="944"/>
      <c r="M28" s="944"/>
      <c r="N28" s="944"/>
      <c r="O28" s="944"/>
      <c r="P28" s="944"/>
      <c r="Q28" s="944"/>
      <c r="R28" s="944"/>
      <c r="S28" s="944"/>
      <c r="T28" s="944"/>
      <c r="U28" s="944"/>
      <c r="V28" s="944"/>
      <c r="W28" s="945"/>
      <c r="X28" s="939" t="s">
        <v>166</v>
      </c>
      <c r="Y28" s="940"/>
      <c r="Z28" s="940"/>
      <c r="AA28" s="941"/>
      <c r="AB28" s="946"/>
      <c r="AC28" s="947"/>
      <c r="AD28" s="947"/>
      <c r="AE28" s="948"/>
      <c r="AF28" s="936"/>
      <c r="AG28" s="937"/>
      <c r="AH28" s="937"/>
      <c r="AI28" s="938"/>
      <c r="AJ28" s="943" t="s">
        <v>511</v>
      </c>
      <c r="AK28" s="944" t="s">
        <v>166</v>
      </c>
      <c r="AL28" s="944"/>
      <c r="AM28" s="944"/>
      <c r="AN28" s="944"/>
      <c r="AO28" s="944"/>
      <c r="AP28" s="944"/>
      <c r="AQ28" s="944"/>
      <c r="AR28" s="944"/>
      <c r="AS28" s="944"/>
      <c r="AT28" s="944"/>
      <c r="AU28" s="944"/>
      <c r="AV28" s="944"/>
      <c r="AW28" s="944"/>
      <c r="AX28" s="944"/>
      <c r="AY28" s="944"/>
      <c r="AZ28" s="944"/>
      <c r="BA28" s="944"/>
      <c r="BB28" s="944"/>
      <c r="BC28" s="944"/>
      <c r="BD28" s="944"/>
      <c r="BE28" s="944"/>
      <c r="BF28" s="945"/>
      <c r="BG28" s="939" t="s">
        <v>166</v>
      </c>
      <c r="BH28" s="940"/>
      <c r="BI28" s="940"/>
      <c r="BJ28" s="941"/>
      <c r="BK28" s="946"/>
      <c r="BL28" s="947"/>
      <c r="BM28" s="947"/>
      <c r="BN28" s="948"/>
      <c r="BO28" s="936" t="s">
        <v>502</v>
      </c>
      <c r="BP28" s="937"/>
      <c r="BQ28" s="937"/>
      <c r="BR28" s="938"/>
      <c r="BS28" s="943" t="s">
        <v>511</v>
      </c>
      <c r="BT28" s="944" t="s">
        <v>166</v>
      </c>
      <c r="BU28" s="944"/>
      <c r="BV28" s="944"/>
      <c r="BW28" s="944"/>
      <c r="BX28" s="944"/>
      <c r="BY28" s="944"/>
      <c r="BZ28" s="944"/>
      <c r="CA28" s="944"/>
      <c r="CB28" s="944"/>
      <c r="CC28" s="944"/>
      <c r="CD28" s="944"/>
      <c r="CE28" s="944"/>
      <c r="CF28" s="944"/>
      <c r="CG28" s="944"/>
      <c r="CH28" s="944"/>
      <c r="CI28" s="944"/>
      <c r="CJ28" s="944"/>
      <c r="CK28" s="944"/>
      <c r="CL28" s="944"/>
      <c r="CM28" s="944"/>
      <c r="CN28" s="944"/>
      <c r="CO28" s="945"/>
      <c r="CP28" s="939" t="s">
        <v>166</v>
      </c>
      <c r="CQ28" s="940"/>
      <c r="CR28" s="940"/>
      <c r="CS28" s="941"/>
      <c r="CT28" s="939"/>
      <c r="CU28" s="940"/>
      <c r="CV28" s="940"/>
      <c r="CW28" s="941"/>
      <c r="CX28" s="936" t="s">
        <v>502</v>
      </c>
      <c r="CY28" s="937"/>
      <c r="CZ28" s="937"/>
      <c r="DA28" s="938"/>
    </row>
    <row r="29" spans="1:105" ht="52.5" customHeight="1" thickBot="1" x14ac:dyDescent="0.3">
      <c r="A29" s="943" t="s">
        <v>627</v>
      </c>
      <c r="B29" s="944"/>
      <c r="C29" s="944"/>
      <c r="D29" s="944" t="s">
        <v>171</v>
      </c>
      <c r="E29" s="944"/>
      <c r="F29" s="944"/>
      <c r="G29" s="944"/>
      <c r="H29" s="944"/>
      <c r="I29" s="944"/>
      <c r="J29" s="944"/>
      <c r="K29" s="944"/>
      <c r="L29" s="944"/>
      <c r="M29" s="944"/>
      <c r="N29" s="944"/>
      <c r="O29" s="944"/>
      <c r="P29" s="944"/>
      <c r="Q29" s="944"/>
      <c r="R29" s="944"/>
      <c r="S29" s="944"/>
      <c r="T29" s="944"/>
      <c r="U29" s="944"/>
      <c r="V29" s="944"/>
      <c r="W29" s="945"/>
      <c r="X29" s="939" t="s">
        <v>166</v>
      </c>
      <c r="Y29" s="940"/>
      <c r="Z29" s="940"/>
      <c r="AA29" s="941"/>
      <c r="AB29" s="946"/>
      <c r="AC29" s="947"/>
      <c r="AD29" s="947"/>
      <c r="AE29" s="948"/>
      <c r="AF29" s="936"/>
      <c r="AG29" s="937"/>
      <c r="AH29" s="937"/>
      <c r="AI29" s="938"/>
      <c r="AJ29" s="943" t="s">
        <v>512</v>
      </c>
      <c r="AK29" s="944"/>
      <c r="AL29" s="944"/>
      <c r="AM29" s="944" t="s">
        <v>171</v>
      </c>
      <c r="AN29" s="944"/>
      <c r="AO29" s="944"/>
      <c r="AP29" s="944"/>
      <c r="AQ29" s="944"/>
      <c r="AR29" s="944"/>
      <c r="AS29" s="944"/>
      <c r="AT29" s="944"/>
      <c r="AU29" s="944"/>
      <c r="AV29" s="944"/>
      <c r="AW29" s="944"/>
      <c r="AX29" s="944"/>
      <c r="AY29" s="944"/>
      <c r="AZ29" s="944"/>
      <c r="BA29" s="944"/>
      <c r="BB29" s="944"/>
      <c r="BC29" s="944"/>
      <c r="BD29" s="944"/>
      <c r="BE29" s="944"/>
      <c r="BF29" s="945"/>
      <c r="BG29" s="946" t="s">
        <v>159</v>
      </c>
      <c r="BH29" s="947"/>
      <c r="BI29" s="947"/>
      <c r="BJ29" s="948"/>
      <c r="BK29" s="939"/>
      <c r="BL29" s="940"/>
      <c r="BM29" s="940"/>
      <c r="BN29" s="941"/>
      <c r="BO29" s="936" t="s">
        <v>502</v>
      </c>
      <c r="BP29" s="937"/>
      <c r="BQ29" s="937"/>
      <c r="BR29" s="938"/>
      <c r="BS29" s="943" t="s">
        <v>512</v>
      </c>
      <c r="BT29" s="944"/>
      <c r="BU29" s="944"/>
      <c r="BV29" s="944" t="s">
        <v>171</v>
      </c>
      <c r="BW29" s="944"/>
      <c r="BX29" s="944"/>
      <c r="BY29" s="944"/>
      <c r="BZ29" s="944"/>
      <c r="CA29" s="944"/>
      <c r="CB29" s="944"/>
      <c r="CC29" s="944"/>
      <c r="CD29" s="944"/>
      <c r="CE29" s="944"/>
      <c r="CF29" s="944"/>
      <c r="CG29" s="944"/>
      <c r="CH29" s="944"/>
      <c r="CI29" s="944"/>
      <c r="CJ29" s="944"/>
      <c r="CK29" s="944"/>
      <c r="CL29" s="944"/>
      <c r="CM29" s="944"/>
      <c r="CN29" s="944"/>
      <c r="CO29" s="945"/>
      <c r="CP29" s="939" t="s">
        <v>166</v>
      </c>
      <c r="CQ29" s="940"/>
      <c r="CR29" s="940"/>
      <c r="CS29" s="941"/>
      <c r="CT29" s="939"/>
      <c r="CU29" s="940"/>
      <c r="CV29" s="940"/>
      <c r="CW29" s="941"/>
      <c r="CX29" s="936" t="s">
        <v>502</v>
      </c>
      <c r="CY29" s="937"/>
      <c r="CZ29" s="937"/>
      <c r="DA29" s="938"/>
    </row>
    <row r="30" spans="1:105" ht="39.75" customHeight="1" thickBot="1" x14ac:dyDescent="0.3">
      <c r="A30" s="943" t="s">
        <v>628</v>
      </c>
      <c r="B30" s="944"/>
      <c r="C30" s="944"/>
      <c r="D30" s="944"/>
      <c r="E30" s="944"/>
      <c r="F30" s="944"/>
      <c r="G30" s="944"/>
      <c r="H30" s="944"/>
      <c r="I30" s="944"/>
      <c r="J30" s="944"/>
      <c r="K30" s="944"/>
      <c r="L30" s="944"/>
      <c r="M30" s="944"/>
      <c r="N30" s="944"/>
      <c r="O30" s="944"/>
      <c r="P30" s="944"/>
      <c r="Q30" s="944"/>
      <c r="R30" s="944"/>
      <c r="S30" s="944"/>
      <c r="T30" s="944"/>
      <c r="U30" s="944"/>
      <c r="V30" s="944"/>
      <c r="W30" s="945"/>
      <c r="X30" s="939" t="s">
        <v>166</v>
      </c>
      <c r="Y30" s="940"/>
      <c r="Z30" s="940"/>
      <c r="AA30" s="941"/>
      <c r="AB30" s="393"/>
      <c r="AC30" s="394"/>
      <c r="AD30" s="394"/>
      <c r="AE30" s="395"/>
      <c r="AF30" s="936"/>
      <c r="AG30" s="937"/>
      <c r="AH30" s="937"/>
      <c r="AI30" s="938"/>
      <c r="AJ30" s="384"/>
      <c r="AK30" s="385"/>
      <c r="AL30" s="385"/>
      <c r="AM30" s="385"/>
      <c r="AN30" s="385"/>
      <c r="AO30" s="385"/>
      <c r="AP30" s="385"/>
      <c r="AQ30" s="385"/>
      <c r="AR30" s="385"/>
      <c r="AS30" s="385"/>
      <c r="AT30" s="385"/>
      <c r="AU30" s="385"/>
      <c r="AV30" s="385"/>
      <c r="AW30" s="385"/>
      <c r="AX30" s="385"/>
      <c r="AY30" s="385"/>
      <c r="AZ30" s="385"/>
      <c r="BA30" s="385"/>
      <c r="BB30" s="385"/>
      <c r="BC30" s="385"/>
      <c r="BD30" s="385"/>
      <c r="BE30" s="385"/>
      <c r="BF30" s="386"/>
      <c r="BG30" s="393"/>
      <c r="BH30" s="394"/>
      <c r="BI30" s="394"/>
      <c r="BJ30" s="395"/>
      <c r="BK30" s="387"/>
      <c r="BL30" s="388"/>
      <c r="BM30" s="388"/>
      <c r="BN30" s="389"/>
      <c r="BO30" s="390"/>
      <c r="BP30" s="391"/>
      <c r="BQ30" s="391"/>
      <c r="BR30" s="392"/>
      <c r="BS30" s="384"/>
      <c r="BT30" s="385"/>
      <c r="BU30" s="385"/>
      <c r="BV30" s="385"/>
      <c r="BW30" s="385"/>
      <c r="BX30" s="385"/>
      <c r="BY30" s="385"/>
      <c r="BZ30" s="385"/>
      <c r="CA30" s="385"/>
      <c r="CB30" s="385"/>
      <c r="CC30" s="385"/>
      <c r="CD30" s="385"/>
      <c r="CE30" s="385"/>
      <c r="CF30" s="385"/>
      <c r="CG30" s="385"/>
      <c r="CH30" s="385"/>
      <c r="CI30" s="385"/>
      <c r="CJ30" s="385"/>
      <c r="CK30" s="385"/>
      <c r="CL30" s="385"/>
      <c r="CM30" s="385"/>
      <c r="CN30" s="385"/>
      <c r="CO30" s="386"/>
      <c r="CP30" s="387"/>
      <c r="CQ30" s="388"/>
      <c r="CR30" s="388"/>
      <c r="CS30" s="389"/>
      <c r="CT30" s="387"/>
      <c r="CU30" s="388"/>
      <c r="CV30" s="388"/>
      <c r="CW30" s="389"/>
      <c r="CX30" s="390"/>
      <c r="CY30" s="391"/>
      <c r="CZ30" s="391"/>
      <c r="DA30" s="392"/>
    </row>
    <row r="31" spans="1:105" ht="27" customHeight="1" thickBot="1" x14ac:dyDescent="0.3">
      <c r="A31" s="943" t="s">
        <v>619</v>
      </c>
      <c r="B31" s="944"/>
      <c r="C31" s="944"/>
      <c r="D31" s="944"/>
      <c r="E31" s="944"/>
      <c r="F31" s="944"/>
      <c r="G31" s="944"/>
      <c r="H31" s="944"/>
      <c r="I31" s="944"/>
      <c r="J31" s="944"/>
      <c r="K31" s="944"/>
      <c r="L31" s="944"/>
      <c r="M31" s="944"/>
      <c r="N31" s="944"/>
      <c r="O31" s="944"/>
      <c r="P31" s="944"/>
      <c r="Q31" s="944"/>
      <c r="R31" s="944"/>
      <c r="S31" s="944"/>
      <c r="T31" s="944"/>
      <c r="U31" s="944"/>
      <c r="V31" s="944"/>
      <c r="W31" s="945"/>
      <c r="X31" s="939" t="s">
        <v>166</v>
      </c>
      <c r="Y31" s="940"/>
      <c r="Z31" s="940"/>
      <c r="AA31" s="941"/>
      <c r="AB31" s="946"/>
      <c r="AC31" s="947"/>
      <c r="AD31" s="947"/>
      <c r="AE31" s="948"/>
      <c r="AF31" s="936"/>
      <c r="AG31" s="937"/>
      <c r="AH31" s="937"/>
      <c r="AI31" s="938"/>
      <c r="AJ31" s="943" t="s">
        <v>513</v>
      </c>
      <c r="AK31" s="944"/>
      <c r="AL31" s="944"/>
      <c r="AM31" s="944"/>
      <c r="AN31" s="944"/>
      <c r="AO31" s="944"/>
      <c r="AP31" s="944"/>
      <c r="AQ31" s="944"/>
      <c r="AR31" s="944"/>
      <c r="AS31" s="944"/>
      <c r="AT31" s="944"/>
      <c r="AU31" s="944"/>
      <c r="AV31" s="944"/>
      <c r="AW31" s="944"/>
      <c r="AX31" s="944"/>
      <c r="AY31" s="944"/>
      <c r="AZ31" s="944"/>
      <c r="BA31" s="944"/>
      <c r="BB31" s="944"/>
      <c r="BC31" s="944"/>
      <c r="BD31" s="944"/>
      <c r="BE31" s="944"/>
      <c r="BF31" s="945"/>
      <c r="BG31" s="939" t="s">
        <v>166</v>
      </c>
      <c r="BH31" s="940"/>
      <c r="BI31" s="940"/>
      <c r="BJ31" s="941"/>
      <c r="BK31" s="946"/>
      <c r="BL31" s="947"/>
      <c r="BM31" s="947"/>
      <c r="BN31" s="948"/>
      <c r="BO31" s="936" t="s">
        <v>502</v>
      </c>
      <c r="BP31" s="937"/>
      <c r="BQ31" s="937"/>
      <c r="BR31" s="938"/>
      <c r="BS31" s="943" t="s">
        <v>513</v>
      </c>
      <c r="BT31" s="944"/>
      <c r="BU31" s="944"/>
      <c r="BV31" s="944"/>
      <c r="BW31" s="944"/>
      <c r="BX31" s="944"/>
      <c r="BY31" s="944"/>
      <c r="BZ31" s="944"/>
      <c r="CA31" s="944"/>
      <c r="CB31" s="944"/>
      <c r="CC31" s="944"/>
      <c r="CD31" s="944"/>
      <c r="CE31" s="944"/>
      <c r="CF31" s="944"/>
      <c r="CG31" s="944"/>
      <c r="CH31" s="944"/>
      <c r="CI31" s="944"/>
      <c r="CJ31" s="944"/>
      <c r="CK31" s="944"/>
      <c r="CL31" s="944"/>
      <c r="CM31" s="944"/>
      <c r="CN31" s="944"/>
      <c r="CO31" s="945"/>
      <c r="CP31" s="939" t="s">
        <v>166</v>
      </c>
      <c r="CQ31" s="940"/>
      <c r="CR31" s="940"/>
      <c r="CS31" s="941"/>
      <c r="CT31" s="939"/>
      <c r="CU31" s="940"/>
      <c r="CV31" s="940"/>
      <c r="CW31" s="941"/>
      <c r="CX31" s="936" t="s">
        <v>502</v>
      </c>
      <c r="CY31" s="937"/>
      <c r="CZ31" s="937"/>
      <c r="DA31" s="938"/>
    </row>
    <row r="32" spans="1:105" ht="13.5" hidden="1" thickBot="1" x14ac:dyDescent="0.3">
      <c r="A32" s="943" t="s">
        <v>651</v>
      </c>
      <c r="B32" s="944"/>
      <c r="C32" s="944"/>
      <c r="D32" s="944"/>
      <c r="E32" s="944"/>
      <c r="F32" s="944"/>
      <c r="G32" s="944"/>
      <c r="H32" s="944"/>
      <c r="I32" s="944"/>
      <c r="J32" s="944"/>
      <c r="K32" s="944"/>
      <c r="L32" s="944"/>
      <c r="M32" s="944"/>
      <c r="N32" s="944"/>
      <c r="O32" s="944"/>
      <c r="P32" s="944"/>
      <c r="Q32" s="944"/>
      <c r="R32" s="944"/>
      <c r="S32" s="944"/>
      <c r="T32" s="944"/>
      <c r="U32" s="944"/>
      <c r="V32" s="944"/>
      <c r="W32" s="945"/>
      <c r="X32" s="939"/>
      <c r="Y32" s="940"/>
      <c r="Z32" s="940"/>
      <c r="AA32" s="941"/>
      <c r="AB32" s="946"/>
      <c r="AC32" s="947"/>
      <c r="AD32" s="947"/>
      <c r="AE32" s="948"/>
      <c r="AF32" s="936"/>
      <c r="AG32" s="937"/>
      <c r="AH32" s="937"/>
      <c r="AI32" s="938"/>
      <c r="AJ32" s="943" t="s">
        <v>514</v>
      </c>
      <c r="AK32" s="944"/>
      <c r="AL32" s="944"/>
      <c r="AM32" s="944"/>
      <c r="AN32" s="944"/>
      <c r="AO32" s="944"/>
      <c r="AP32" s="944"/>
      <c r="AQ32" s="944"/>
      <c r="AR32" s="944"/>
      <c r="AS32" s="944"/>
      <c r="AT32" s="944"/>
      <c r="AU32" s="944"/>
      <c r="AV32" s="944"/>
      <c r="AW32" s="944"/>
      <c r="AX32" s="944"/>
      <c r="AY32" s="944"/>
      <c r="AZ32" s="944"/>
      <c r="BA32" s="944"/>
      <c r="BB32" s="944"/>
      <c r="BC32" s="944"/>
      <c r="BD32" s="944"/>
      <c r="BE32" s="944"/>
      <c r="BF32" s="945"/>
      <c r="BG32" s="939" t="s">
        <v>515</v>
      </c>
      <c r="BH32" s="940"/>
      <c r="BI32" s="940"/>
      <c r="BJ32" s="941"/>
      <c r="BK32" s="946"/>
      <c r="BL32" s="947"/>
      <c r="BM32" s="947"/>
      <c r="BN32" s="948"/>
      <c r="BO32" s="936"/>
      <c r="BP32" s="937"/>
      <c r="BQ32" s="937"/>
      <c r="BR32" s="938"/>
      <c r="BS32" s="943" t="s">
        <v>514</v>
      </c>
      <c r="BT32" s="944"/>
      <c r="BU32" s="944"/>
      <c r="BV32" s="944"/>
      <c r="BW32" s="944"/>
      <c r="BX32" s="944"/>
      <c r="BY32" s="944"/>
      <c r="BZ32" s="944"/>
      <c r="CA32" s="944"/>
      <c r="CB32" s="944"/>
      <c r="CC32" s="944"/>
      <c r="CD32" s="944"/>
      <c r="CE32" s="944"/>
      <c r="CF32" s="944"/>
      <c r="CG32" s="944"/>
      <c r="CH32" s="944"/>
      <c r="CI32" s="944"/>
      <c r="CJ32" s="944"/>
      <c r="CK32" s="944"/>
      <c r="CL32" s="944"/>
      <c r="CM32" s="944"/>
      <c r="CN32" s="944"/>
      <c r="CO32" s="945"/>
      <c r="CP32" s="946" t="s">
        <v>515</v>
      </c>
      <c r="CQ32" s="947"/>
      <c r="CR32" s="947"/>
      <c r="CS32" s="948"/>
      <c r="CT32" s="939"/>
      <c r="CU32" s="940"/>
      <c r="CV32" s="940"/>
      <c r="CW32" s="941"/>
      <c r="CX32" s="936"/>
      <c r="CY32" s="937"/>
      <c r="CZ32" s="937"/>
      <c r="DA32" s="938"/>
    </row>
    <row r="33" spans="1:105" ht="13.5" hidden="1" thickBot="1" x14ac:dyDescent="0.3">
      <c r="A33" s="943" t="str">
        <f>+'1. Estudios Previos'!A155</f>
        <v>h. Fotocopia de la licencia de tránsito del vehículo, expedida por el Ministerio de Transporte o el organismo que haga sus veces.</v>
      </c>
      <c r="B33" s="944"/>
      <c r="C33" s="944"/>
      <c r="D33" s="944"/>
      <c r="E33" s="944"/>
      <c r="F33" s="944"/>
      <c r="G33" s="944"/>
      <c r="H33" s="944"/>
      <c r="I33" s="944"/>
      <c r="J33" s="944"/>
      <c r="K33" s="944"/>
      <c r="L33" s="944"/>
      <c r="M33" s="944"/>
      <c r="N33" s="944"/>
      <c r="O33" s="944"/>
      <c r="P33" s="944"/>
      <c r="Q33" s="944"/>
      <c r="R33" s="944"/>
      <c r="S33" s="944"/>
      <c r="T33" s="944"/>
      <c r="U33" s="944"/>
      <c r="V33" s="944"/>
      <c r="W33" s="945"/>
      <c r="X33" s="939"/>
      <c r="Y33" s="940"/>
      <c r="Z33" s="940"/>
      <c r="AA33" s="941"/>
      <c r="AB33" s="946"/>
      <c r="AC33" s="947"/>
      <c r="AD33" s="947"/>
      <c r="AE33" s="948"/>
      <c r="AF33" s="936"/>
      <c r="AG33" s="937"/>
      <c r="AH33" s="937"/>
      <c r="AI33" s="938"/>
      <c r="AJ33" s="943" t="s">
        <v>40</v>
      </c>
      <c r="AK33" s="944"/>
      <c r="AL33" s="944"/>
      <c r="AM33" s="944"/>
      <c r="AN33" s="944"/>
      <c r="AO33" s="944"/>
      <c r="AP33" s="944"/>
      <c r="AQ33" s="944"/>
      <c r="AR33" s="944"/>
      <c r="AS33" s="944"/>
      <c r="AT33" s="944"/>
      <c r="AU33" s="944"/>
      <c r="AV33" s="944"/>
      <c r="AW33" s="944"/>
      <c r="AX33" s="944"/>
      <c r="AY33" s="944"/>
      <c r="AZ33" s="944"/>
      <c r="BA33" s="944"/>
      <c r="BB33" s="944"/>
      <c r="BC33" s="944"/>
      <c r="BD33" s="944"/>
      <c r="BE33" s="944"/>
      <c r="BF33" s="945"/>
      <c r="BG33" s="939" t="s">
        <v>515</v>
      </c>
      <c r="BH33" s="940"/>
      <c r="BI33" s="940"/>
      <c r="BJ33" s="941"/>
      <c r="BK33" s="946"/>
      <c r="BL33" s="947"/>
      <c r="BM33" s="947"/>
      <c r="BN33" s="948"/>
      <c r="BO33" s="936"/>
      <c r="BP33" s="937"/>
      <c r="BQ33" s="937"/>
      <c r="BR33" s="938"/>
      <c r="BS33" s="943" t="s">
        <v>40</v>
      </c>
      <c r="BT33" s="944"/>
      <c r="BU33" s="944"/>
      <c r="BV33" s="944"/>
      <c r="BW33" s="944"/>
      <c r="BX33" s="944"/>
      <c r="BY33" s="944"/>
      <c r="BZ33" s="944"/>
      <c r="CA33" s="944"/>
      <c r="CB33" s="944"/>
      <c r="CC33" s="944"/>
      <c r="CD33" s="944"/>
      <c r="CE33" s="944"/>
      <c r="CF33" s="944"/>
      <c r="CG33" s="944"/>
      <c r="CH33" s="944"/>
      <c r="CI33" s="944"/>
      <c r="CJ33" s="944"/>
      <c r="CK33" s="944"/>
      <c r="CL33" s="944"/>
      <c r="CM33" s="944"/>
      <c r="CN33" s="944"/>
      <c r="CO33" s="945"/>
      <c r="CP33" s="946" t="s">
        <v>515</v>
      </c>
      <c r="CQ33" s="947"/>
      <c r="CR33" s="947"/>
      <c r="CS33" s="948"/>
      <c r="CT33" s="939"/>
      <c r="CU33" s="940"/>
      <c r="CV33" s="940"/>
      <c r="CW33" s="941"/>
      <c r="CX33" s="936"/>
      <c r="CY33" s="937"/>
      <c r="CZ33" s="937"/>
      <c r="DA33" s="938"/>
    </row>
    <row r="34" spans="1:105" ht="13.5" hidden="1" thickBot="1" x14ac:dyDescent="0.3">
      <c r="A34" s="943" t="str">
        <f>+'1. Estudios Previos'!A156</f>
        <v>i. Fotocopia de la cédula y de la licencia de conducción del conductor.</v>
      </c>
      <c r="B34" s="944"/>
      <c r="C34" s="944"/>
      <c r="D34" s="944"/>
      <c r="E34" s="944"/>
      <c r="F34" s="944"/>
      <c r="G34" s="944"/>
      <c r="H34" s="944"/>
      <c r="I34" s="944"/>
      <c r="J34" s="944"/>
      <c r="K34" s="944"/>
      <c r="L34" s="944"/>
      <c r="M34" s="944"/>
      <c r="N34" s="944"/>
      <c r="O34" s="944"/>
      <c r="P34" s="944"/>
      <c r="Q34" s="944"/>
      <c r="R34" s="944"/>
      <c r="S34" s="944"/>
      <c r="T34" s="944"/>
      <c r="U34" s="944"/>
      <c r="V34" s="944"/>
      <c r="W34" s="945"/>
      <c r="X34" s="939"/>
      <c r="Y34" s="940"/>
      <c r="Z34" s="940"/>
      <c r="AA34" s="941"/>
      <c r="AB34" s="946"/>
      <c r="AC34" s="947"/>
      <c r="AD34" s="947"/>
      <c r="AE34" s="948"/>
      <c r="AF34" s="936"/>
      <c r="AG34" s="937"/>
      <c r="AH34" s="937"/>
      <c r="AI34" s="938"/>
      <c r="AJ34" s="943" t="s">
        <v>41</v>
      </c>
      <c r="AK34" s="944"/>
      <c r="AL34" s="944"/>
      <c r="AM34" s="944"/>
      <c r="AN34" s="944"/>
      <c r="AO34" s="944"/>
      <c r="AP34" s="944"/>
      <c r="AQ34" s="944"/>
      <c r="AR34" s="944"/>
      <c r="AS34" s="944"/>
      <c r="AT34" s="944"/>
      <c r="AU34" s="944"/>
      <c r="AV34" s="944"/>
      <c r="AW34" s="944"/>
      <c r="AX34" s="944"/>
      <c r="AY34" s="944"/>
      <c r="AZ34" s="944"/>
      <c r="BA34" s="944"/>
      <c r="BB34" s="944"/>
      <c r="BC34" s="944"/>
      <c r="BD34" s="944"/>
      <c r="BE34" s="944"/>
      <c r="BF34" s="945"/>
      <c r="BG34" s="939" t="s">
        <v>515</v>
      </c>
      <c r="BH34" s="940"/>
      <c r="BI34" s="940"/>
      <c r="BJ34" s="941"/>
      <c r="BK34" s="946"/>
      <c r="BL34" s="947"/>
      <c r="BM34" s="947"/>
      <c r="BN34" s="948"/>
      <c r="BO34" s="936"/>
      <c r="BP34" s="937"/>
      <c r="BQ34" s="937"/>
      <c r="BR34" s="938"/>
      <c r="BS34" s="943" t="s">
        <v>41</v>
      </c>
      <c r="BT34" s="944"/>
      <c r="BU34" s="944"/>
      <c r="BV34" s="944"/>
      <c r="BW34" s="944"/>
      <c r="BX34" s="944"/>
      <c r="BY34" s="944"/>
      <c r="BZ34" s="944"/>
      <c r="CA34" s="944"/>
      <c r="CB34" s="944"/>
      <c r="CC34" s="944"/>
      <c r="CD34" s="944"/>
      <c r="CE34" s="944"/>
      <c r="CF34" s="944"/>
      <c r="CG34" s="944"/>
      <c r="CH34" s="944"/>
      <c r="CI34" s="944"/>
      <c r="CJ34" s="944"/>
      <c r="CK34" s="944"/>
      <c r="CL34" s="944"/>
      <c r="CM34" s="944"/>
      <c r="CN34" s="944"/>
      <c r="CO34" s="945"/>
      <c r="CP34" s="939" t="s">
        <v>515</v>
      </c>
      <c r="CQ34" s="940"/>
      <c r="CR34" s="940"/>
      <c r="CS34" s="941"/>
      <c r="CT34" s="939"/>
      <c r="CU34" s="940"/>
      <c r="CV34" s="940"/>
      <c r="CW34" s="941"/>
      <c r="CX34" s="936"/>
      <c r="CY34" s="937"/>
      <c r="CZ34" s="937"/>
      <c r="DA34" s="938"/>
    </row>
    <row r="35" spans="1:105" ht="13.5" hidden="1" customHeight="1" thickBot="1" x14ac:dyDescent="0.3">
      <c r="A35" s="943" t="str">
        <f>+'1. Estudios Previos'!A157</f>
        <v>j. Copia de la constancia de revisión técnico mecánica del vehículo, expedida por un centro de diagnóstico autorizado y que se encuentre vigente.</v>
      </c>
      <c r="B35" s="944"/>
      <c r="C35" s="944"/>
      <c r="D35" s="944"/>
      <c r="E35" s="944"/>
      <c r="F35" s="944"/>
      <c r="G35" s="944"/>
      <c r="H35" s="944"/>
      <c r="I35" s="944"/>
      <c r="J35" s="944"/>
      <c r="K35" s="944"/>
      <c r="L35" s="944"/>
      <c r="M35" s="944"/>
      <c r="N35" s="944"/>
      <c r="O35" s="944"/>
      <c r="P35" s="944"/>
      <c r="Q35" s="944"/>
      <c r="R35" s="944"/>
      <c r="S35" s="944"/>
      <c r="T35" s="944"/>
      <c r="U35" s="944"/>
      <c r="V35" s="944"/>
      <c r="W35" s="945"/>
      <c r="X35" s="939"/>
      <c r="Y35" s="940"/>
      <c r="Z35" s="940"/>
      <c r="AA35" s="941"/>
      <c r="AB35" s="946"/>
      <c r="AC35" s="947"/>
      <c r="AD35" s="947"/>
      <c r="AE35" s="948"/>
      <c r="AF35" s="936"/>
      <c r="AG35" s="937"/>
      <c r="AH35" s="937"/>
      <c r="AI35" s="938"/>
      <c r="AJ35" s="943" t="s">
        <v>42</v>
      </c>
      <c r="AK35" s="944"/>
      <c r="AL35" s="944"/>
      <c r="AM35" s="944"/>
      <c r="AN35" s="944"/>
      <c r="AO35" s="944"/>
      <c r="AP35" s="944"/>
      <c r="AQ35" s="944"/>
      <c r="AR35" s="944"/>
      <c r="AS35" s="944"/>
      <c r="AT35" s="944"/>
      <c r="AU35" s="944"/>
      <c r="AV35" s="944"/>
      <c r="AW35" s="944"/>
      <c r="AX35" s="944"/>
      <c r="AY35" s="944"/>
      <c r="AZ35" s="944"/>
      <c r="BA35" s="944"/>
      <c r="BB35" s="944"/>
      <c r="BC35" s="944"/>
      <c r="BD35" s="944"/>
      <c r="BE35" s="944"/>
      <c r="BF35" s="945"/>
      <c r="BG35" s="939" t="s">
        <v>515</v>
      </c>
      <c r="BH35" s="940"/>
      <c r="BI35" s="940"/>
      <c r="BJ35" s="941"/>
      <c r="BK35" s="946"/>
      <c r="BL35" s="947"/>
      <c r="BM35" s="947"/>
      <c r="BN35" s="948"/>
      <c r="BO35" s="936"/>
      <c r="BP35" s="937"/>
      <c r="BQ35" s="937"/>
      <c r="BR35" s="938"/>
      <c r="BS35" s="943" t="s">
        <v>42</v>
      </c>
      <c r="BT35" s="944"/>
      <c r="BU35" s="944"/>
      <c r="BV35" s="944"/>
      <c r="BW35" s="944"/>
      <c r="BX35" s="944"/>
      <c r="BY35" s="944"/>
      <c r="BZ35" s="944"/>
      <c r="CA35" s="944"/>
      <c r="CB35" s="944"/>
      <c r="CC35" s="944"/>
      <c r="CD35" s="944"/>
      <c r="CE35" s="944"/>
      <c r="CF35" s="944"/>
      <c r="CG35" s="944"/>
      <c r="CH35" s="944"/>
      <c r="CI35" s="944"/>
      <c r="CJ35" s="944"/>
      <c r="CK35" s="944"/>
      <c r="CL35" s="944"/>
      <c r="CM35" s="944"/>
      <c r="CN35" s="944"/>
      <c r="CO35" s="945"/>
      <c r="CP35" s="939" t="s">
        <v>515</v>
      </c>
      <c r="CQ35" s="940"/>
      <c r="CR35" s="940"/>
      <c r="CS35" s="941"/>
      <c r="CT35" s="939"/>
      <c r="CU35" s="940"/>
      <c r="CV35" s="940"/>
      <c r="CW35" s="941"/>
      <c r="CX35" s="936"/>
      <c r="CY35" s="937"/>
      <c r="CZ35" s="937"/>
      <c r="DA35" s="938"/>
    </row>
    <row r="36" spans="1:105" ht="13.5" hidden="1" customHeight="1" thickBot="1" x14ac:dyDescent="0.3">
      <c r="A36" s="943" t="str">
        <f>+'1. Estudios Previos'!A158</f>
        <v>k. Seguro obligatorio de accidentes de tránsito (SOAT).</v>
      </c>
      <c r="B36" s="944"/>
      <c r="C36" s="944"/>
      <c r="D36" s="944"/>
      <c r="E36" s="944"/>
      <c r="F36" s="944"/>
      <c r="G36" s="944"/>
      <c r="H36" s="944"/>
      <c r="I36" s="944"/>
      <c r="J36" s="944"/>
      <c r="K36" s="944"/>
      <c r="L36" s="944"/>
      <c r="M36" s="944"/>
      <c r="N36" s="944"/>
      <c r="O36" s="944"/>
      <c r="P36" s="944"/>
      <c r="Q36" s="944"/>
      <c r="R36" s="944"/>
      <c r="S36" s="944"/>
      <c r="T36" s="944"/>
      <c r="U36" s="944"/>
      <c r="V36" s="944"/>
      <c r="W36" s="945"/>
      <c r="X36" s="939"/>
      <c r="Y36" s="940"/>
      <c r="Z36" s="940"/>
      <c r="AA36" s="941"/>
      <c r="AB36" s="946"/>
      <c r="AC36" s="947"/>
      <c r="AD36" s="947"/>
      <c r="AE36" s="948"/>
      <c r="AF36" s="936"/>
      <c r="AG36" s="937"/>
      <c r="AH36" s="937"/>
      <c r="AI36" s="938"/>
      <c r="AJ36" s="943" t="s">
        <v>43</v>
      </c>
      <c r="AK36" s="944"/>
      <c r="AL36" s="944"/>
      <c r="AM36" s="944"/>
      <c r="AN36" s="944"/>
      <c r="AO36" s="944"/>
      <c r="AP36" s="944"/>
      <c r="AQ36" s="944"/>
      <c r="AR36" s="944"/>
      <c r="AS36" s="944"/>
      <c r="AT36" s="944"/>
      <c r="AU36" s="944"/>
      <c r="AV36" s="944"/>
      <c r="AW36" s="944"/>
      <c r="AX36" s="944"/>
      <c r="AY36" s="944"/>
      <c r="AZ36" s="944"/>
      <c r="BA36" s="944"/>
      <c r="BB36" s="944"/>
      <c r="BC36" s="944"/>
      <c r="BD36" s="944"/>
      <c r="BE36" s="944"/>
      <c r="BF36" s="945"/>
      <c r="BG36" s="939" t="s">
        <v>515</v>
      </c>
      <c r="BH36" s="940"/>
      <c r="BI36" s="940"/>
      <c r="BJ36" s="941"/>
      <c r="BK36" s="946"/>
      <c r="BL36" s="947"/>
      <c r="BM36" s="947"/>
      <c r="BN36" s="948"/>
      <c r="BO36" s="936"/>
      <c r="BP36" s="937"/>
      <c r="BQ36" s="937"/>
      <c r="BR36" s="938"/>
      <c r="BS36" s="943" t="s">
        <v>43</v>
      </c>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945"/>
      <c r="CP36" s="939" t="s">
        <v>515</v>
      </c>
      <c r="CQ36" s="940"/>
      <c r="CR36" s="940"/>
      <c r="CS36" s="941"/>
      <c r="CT36" s="939"/>
      <c r="CU36" s="940"/>
      <c r="CV36" s="940"/>
      <c r="CW36" s="941"/>
      <c r="CX36" s="936"/>
      <c r="CY36" s="937"/>
      <c r="CZ36" s="937"/>
      <c r="DA36" s="938"/>
    </row>
    <row r="37" spans="1:105" ht="13.5" hidden="1" customHeight="1" thickBot="1" x14ac:dyDescent="0.3">
      <c r="A37" s="943" t="str">
        <f>+'1. Estudios Previos'!A159</f>
        <v>l. Copia de las pólizas de responsabilidad civil contractual y extracontractual vigentes.</v>
      </c>
      <c r="B37" s="944"/>
      <c r="C37" s="944"/>
      <c r="D37" s="944"/>
      <c r="E37" s="944"/>
      <c r="F37" s="944"/>
      <c r="G37" s="944"/>
      <c r="H37" s="944"/>
      <c r="I37" s="944"/>
      <c r="J37" s="944"/>
      <c r="K37" s="944"/>
      <c r="L37" s="944"/>
      <c r="M37" s="944"/>
      <c r="N37" s="944"/>
      <c r="O37" s="944"/>
      <c r="P37" s="944"/>
      <c r="Q37" s="944"/>
      <c r="R37" s="944"/>
      <c r="S37" s="944"/>
      <c r="T37" s="944"/>
      <c r="U37" s="944"/>
      <c r="V37" s="944"/>
      <c r="W37" s="945"/>
      <c r="X37" s="939"/>
      <c r="Y37" s="940"/>
      <c r="Z37" s="940"/>
      <c r="AA37" s="941"/>
      <c r="AB37" s="946"/>
      <c r="AC37" s="947"/>
      <c r="AD37" s="947"/>
      <c r="AE37" s="948"/>
      <c r="AF37" s="936"/>
      <c r="AG37" s="937"/>
      <c r="AH37" s="937"/>
      <c r="AI37" s="938"/>
      <c r="AJ37" s="943" t="s">
        <v>44</v>
      </c>
      <c r="AK37" s="944"/>
      <c r="AL37" s="944"/>
      <c r="AM37" s="944"/>
      <c r="AN37" s="944"/>
      <c r="AO37" s="944"/>
      <c r="AP37" s="944"/>
      <c r="AQ37" s="944"/>
      <c r="AR37" s="944"/>
      <c r="AS37" s="944"/>
      <c r="AT37" s="944"/>
      <c r="AU37" s="944"/>
      <c r="AV37" s="944"/>
      <c r="AW37" s="944"/>
      <c r="AX37" s="944"/>
      <c r="AY37" s="944"/>
      <c r="AZ37" s="944"/>
      <c r="BA37" s="944"/>
      <c r="BB37" s="944"/>
      <c r="BC37" s="944"/>
      <c r="BD37" s="944"/>
      <c r="BE37" s="944"/>
      <c r="BF37" s="945"/>
      <c r="BG37" s="939" t="s">
        <v>515</v>
      </c>
      <c r="BH37" s="940"/>
      <c r="BI37" s="940"/>
      <c r="BJ37" s="941"/>
      <c r="BK37" s="946"/>
      <c r="BL37" s="947"/>
      <c r="BM37" s="947"/>
      <c r="BN37" s="948"/>
      <c r="BO37" s="936"/>
      <c r="BP37" s="937"/>
      <c r="BQ37" s="937"/>
      <c r="BR37" s="938"/>
      <c r="BS37" s="943" t="s">
        <v>44</v>
      </c>
      <c r="BT37" s="944"/>
      <c r="BU37" s="944"/>
      <c r="BV37" s="944"/>
      <c r="BW37" s="944"/>
      <c r="BX37" s="944"/>
      <c r="BY37" s="944"/>
      <c r="BZ37" s="944"/>
      <c r="CA37" s="944"/>
      <c r="CB37" s="944"/>
      <c r="CC37" s="944"/>
      <c r="CD37" s="944"/>
      <c r="CE37" s="944"/>
      <c r="CF37" s="944"/>
      <c r="CG37" s="944"/>
      <c r="CH37" s="944"/>
      <c r="CI37" s="944"/>
      <c r="CJ37" s="944"/>
      <c r="CK37" s="944"/>
      <c r="CL37" s="944"/>
      <c r="CM37" s="944"/>
      <c r="CN37" s="944"/>
      <c r="CO37" s="945"/>
      <c r="CP37" s="939" t="s">
        <v>515</v>
      </c>
      <c r="CQ37" s="940"/>
      <c r="CR37" s="940"/>
      <c r="CS37" s="941"/>
      <c r="CT37" s="939"/>
      <c r="CU37" s="940"/>
      <c r="CV37" s="940"/>
      <c r="CW37" s="941"/>
      <c r="CX37" s="936"/>
      <c r="CY37" s="937"/>
      <c r="CZ37" s="937"/>
      <c r="DA37" s="938"/>
    </row>
    <row r="38" spans="1:105" ht="13.5" hidden="1" customHeight="1" thickBot="1" x14ac:dyDescent="0.3">
      <c r="A38" s="943" t="str">
        <f>+'1. Estudios Previos'!A160</f>
        <v xml:space="preserve">m. Contar con un botiquín de primeros auxilios debidamente equipado  </v>
      </c>
      <c r="B38" s="944"/>
      <c r="C38" s="944"/>
      <c r="D38" s="944"/>
      <c r="E38" s="944"/>
      <c r="F38" s="944"/>
      <c r="G38" s="944"/>
      <c r="H38" s="944"/>
      <c r="I38" s="944"/>
      <c r="J38" s="944"/>
      <c r="K38" s="944"/>
      <c r="L38" s="944"/>
      <c r="M38" s="944"/>
      <c r="N38" s="944"/>
      <c r="O38" s="944"/>
      <c r="P38" s="944"/>
      <c r="Q38" s="944"/>
      <c r="R38" s="944"/>
      <c r="S38" s="944"/>
      <c r="T38" s="944"/>
      <c r="U38" s="944"/>
      <c r="V38" s="944"/>
      <c r="W38" s="945"/>
      <c r="X38" s="939"/>
      <c r="Y38" s="940"/>
      <c r="Z38" s="940"/>
      <c r="AA38" s="941"/>
      <c r="AB38" s="946"/>
      <c r="AC38" s="947"/>
      <c r="AD38" s="947"/>
      <c r="AE38" s="948"/>
      <c r="AF38" s="936"/>
      <c r="AG38" s="937"/>
      <c r="AH38" s="937"/>
      <c r="AI38" s="938"/>
      <c r="AJ38" s="943" t="s">
        <v>45</v>
      </c>
      <c r="AK38" s="944"/>
      <c r="AL38" s="944"/>
      <c r="AM38" s="944"/>
      <c r="AN38" s="944"/>
      <c r="AO38" s="944"/>
      <c r="AP38" s="944"/>
      <c r="AQ38" s="944"/>
      <c r="AR38" s="944"/>
      <c r="AS38" s="944"/>
      <c r="AT38" s="944"/>
      <c r="AU38" s="944"/>
      <c r="AV38" s="944"/>
      <c r="AW38" s="944"/>
      <c r="AX38" s="944"/>
      <c r="AY38" s="944"/>
      <c r="AZ38" s="944"/>
      <c r="BA38" s="944"/>
      <c r="BB38" s="944"/>
      <c r="BC38" s="944"/>
      <c r="BD38" s="944"/>
      <c r="BE38" s="944"/>
      <c r="BF38" s="945"/>
      <c r="BG38" s="939" t="s">
        <v>515</v>
      </c>
      <c r="BH38" s="940"/>
      <c r="BI38" s="940"/>
      <c r="BJ38" s="941"/>
      <c r="BK38" s="946"/>
      <c r="BL38" s="947"/>
      <c r="BM38" s="947"/>
      <c r="BN38" s="948"/>
      <c r="BO38" s="936"/>
      <c r="BP38" s="937"/>
      <c r="BQ38" s="937"/>
      <c r="BR38" s="938"/>
      <c r="BS38" s="943" t="s">
        <v>45</v>
      </c>
      <c r="BT38" s="944"/>
      <c r="BU38" s="944"/>
      <c r="BV38" s="944"/>
      <c r="BW38" s="944"/>
      <c r="BX38" s="944"/>
      <c r="BY38" s="944"/>
      <c r="BZ38" s="944"/>
      <c r="CA38" s="944"/>
      <c r="CB38" s="944"/>
      <c r="CC38" s="944"/>
      <c r="CD38" s="944"/>
      <c r="CE38" s="944"/>
      <c r="CF38" s="944"/>
      <c r="CG38" s="944"/>
      <c r="CH38" s="944"/>
      <c r="CI38" s="944"/>
      <c r="CJ38" s="944"/>
      <c r="CK38" s="944"/>
      <c r="CL38" s="944"/>
      <c r="CM38" s="944"/>
      <c r="CN38" s="944"/>
      <c r="CO38" s="945"/>
      <c r="CP38" s="939" t="s">
        <v>515</v>
      </c>
      <c r="CQ38" s="940"/>
      <c r="CR38" s="940"/>
      <c r="CS38" s="941"/>
      <c r="CT38" s="939"/>
      <c r="CU38" s="940"/>
      <c r="CV38" s="940"/>
      <c r="CW38" s="941"/>
      <c r="CX38" s="936"/>
      <c r="CY38" s="937"/>
      <c r="CZ38" s="937"/>
      <c r="DA38" s="938"/>
    </row>
    <row r="39" spans="1:105" ht="13.5" hidden="1" customHeight="1" thickBot="1" x14ac:dyDescent="0.3">
      <c r="A39" s="943" t="str">
        <f>+'1. Estudios Previos'!A161</f>
        <v>n. Resolución del Ministerio de transporte que autoriza la prestación del servicio</v>
      </c>
      <c r="B39" s="944"/>
      <c r="C39" s="944"/>
      <c r="D39" s="944"/>
      <c r="E39" s="944"/>
      <c r="F39" s="944"/>
      <c r="G39" s="944"/>
      <c r="H39" s="944"/>
      <c r="I39" s="944"/>
      <c r="J39" s="944"/>
      <c r="K39" s="944"/>
      <c r="L39" s="944"/>
      <c r="M39" s="944"/>
      <c r="N39" s="944"/>
      <c r="O39" s="944"/>
      <c r="P39" s="944"/>
      <c r="Q39" s="944"/>
      <c r="R39" s="944"/>
      <c r="S39" s="944"/>
      <c r="T39" s="944"/>
      <c r="U39" s="944"/>
      <c r="V39" s="944"/>
      <c r="W39" s="945"/>
      <c r="X39" s="939"/>
      <c r="Y39" s="940"/>
      <c r="Z39" s="940"/>
      <c r="AA39" s="941"/>
      <c r="AB39" s="946"/>
      <c r="AC39" s="947"/>
      <c r="AD39" s="947"/>
      <c r="AE39" s="948"/>
      <c r="AF39" s="936"/>
      <c r="AG39" s="937"/>
      <c r="AH39" s="937"/>
      <c r="AI39" s="938"/>
      <c r="AJ39" s="943" t="s">
        <v>440</v>
      </c>
      <c r="AK39" s="944"/>
      <c r="AL39" s="944"/>
      <c r="AM39" s="944"/>
      <c r="AN39" s="944"/>
      <c r="AO39" s="944"/>
      <c r="AP39" s="944"/>
      <c r="AQ39" s="944"/>
      <c r="AR39" s="944"/>
      <c r="AS39" s="944"/>
      <c r="AT39" s="944"/>
      <c r="AU39" s="944"/>
      <c r="AV39" s="944"/>
      <c r="AW39" s="944"/>
      <c r="AX39" s="944"/>
      <c r="AY39" s="944"/>
      <c r="AZ39" s="944"/>
      <c r="BA39" s="944"/>
      <c r="BB39" s="944"/>
      <c r="BC39" s="944"/>
      <c r="BD39" s="944"/>
      <c r="BE39" s="944"/>
      <c r="BF39" s="945"/>
      <c r="BG39" s="939" t="s">
        <v>515</v>
      </c>
      <c r="BH39" s="940"/>
      <c r="BI39" s="940"/>
      <c r="BJ39" s="941"/>
      <c r="BK39" s="946"/>
      <c r="BL39" s="947"/>
      <c r="BM39" s="947"/>
      <c r="BN39" s="948"/>
      <c r="BO39" s="936"/>
      <c r="BP39" s="937"/>
      <c r="BQ39" s="937"/>
      <c r="BR39" s="938"/>
      <c r="BS39" s="943" t="s">
        <v>440</v>
      </c>
      <c r="BT39" s="944"/>
      <c r="BU39" s="944"/>
      <c r="BV39" s="944"/>
      <c r="BW39" s="944"/>
      <c r="BX39" s="944"/>
      <c r="BY39" s="944"/>
      <c r="BZ39" s="944"/>
      <c r="CA39" s="944"/>
      <c r="CB39" s="944"/>
      <c r="CC39" s="944"/>
      <c r="CD39" s="944"/>
      <c r="CE39" s="944"/>
      <c r="CF39" s="944"/>
      <c r="CG39" s="944"/>
      <c r="CH39" s="944"/>
      <c r="CI39" s="944"/>
      <c r="CJ39" s="944"/>
      <c r="CK39" s="944"/>
      <c r="CL39" s="944"/>
      <c r="CM39" s="944"/>
      <c r="CN39" s="944"/>
      <c r="CO39" s="945"/>
      <c r="CP39" s="939" t="s">
        <v>515</v>
      </c>
      <c r="CQ39" s="940"/>
      <c r="CR39" s="940"/>
      <c r="CS39" s="941"/>
      <c r="CT39" s="939"/>
      <c r="CU39" s="940"/>
      <c r="CV39" s="940"/>
      <c r="CW39" s="941"/>
      <c r="CX39" s="936"/>
      <c r="CY39" s="937"/>
      <c r="CZ39" s="937"/>
      <c r="DA39" s="938"/>
    </row>
    <row r="40" spans="1:105" ht="39.75" hidden="1" customHeight="1" thickBot="1" x14ac:dyDescent="0.3">
      <c r="A40" s="943"/>
      <c r="B40" s="944"/>
      <c r="C40" s="944"/>
      <c r="D40" s="944"/>
      <c r="E40" s="944"/>
      <c r="F40" s="944"/>
      <c r="G40" s="944"/>
      <c r="H40" s="944"/>
      <c r="I40" s="944"/>
      <c r="J40" s="944"/>
      <c r="K40" s="944"/>
      <c r="L40" s="944"/>
      <c r="M40" s="944"/>
      <c r="N40" s="944"/>
      <c r="O40" s="944"/>
      <c r="P40" s="944"/>
      <c r="Q40" s="944"/>
      <c r="R40" s="944"/>
      <c r="S40" s="944"/>
      <c r="T40" s="944"/>
      <c r="U40" s="944"/>
      <c r="V40" s="944"/>
      <c r="W40" s="945"/>
      <c r="X40" s="939"/>
      <c r="Y40" s="940"/>
      <c r="Z40" s="940"/>
      <c r="AA40" s="941"/>
      <c r="AB40" s="946"/>
      <c r="AC40" s="947"/>
      <c r="AD40" s="947"/>
      <c r="AE40" s="948"/>
      <c r="AF40" s="936" t="s">
        <v>502</v>
      </c>
      <c r="AG40" s="937"/>
      <c r="AH40" s="937"/>
      <c r="AI40" s="938"/>
      <c r="AJ40" s="943"/>
      <c r="AK40" s="944"/>
      <c r="AL40" s="944"/>
      <c r="AM40" s="944"/>
      <c r="AN40" s="944"/>
      <c r="AO40" s="944"/>
      <c r="AP40" s="944"/>
      <c r="AQ40" s="944"/>
      <c r="AR40" s="944"/>
      <c r="AS40" s="944"/>
      <c r="AT40" s="944"/>
      <c r="AU40" s="944"/>
      <c r="AV40" s="944"/>
      <c r="AW40" s="944"/>
      <c r="AX40" s="944"/>
      <c r="AY40" s="944"/>
      <c r="AZ40" s="944"/>
      <c r="BA40" s="944"/>
      <c r="BB40" s="944"/>
      <c r="BC40" s="944"/>
      <c r="BD40" s="944"/>
      <c r="BE40" s="944"/>
      <c r="BF40" s="945"/>
      <c r="BG40" s="946"/>
      <c r="BH40" s="947"/>
      <c r="BI40" s="947"/>
      <c r="BJ40" s="948"/>
      <c r="BK40" s="946"/>
      <c r="BL40" s="947"/>
      <c r="BM40" s="947"/>
      <c r="BN40" s="948"/>
      <c r="BO40" s="936"/>
      <c r="BP40" s="937"/>
      <c r="BQ40" s="937"/>
      <c r="BR40" s="938"/>
      <c r="BS40" s="943"/>
      <c r="BT40" s="944"/>
      <c r="BU40" s="944"/>
      <c r="BV40" s="944"/>
      <c r="BW40" s="944"/>
      <c r="BX40" s="944"/>
      <c r="BY40" s="944"/>
      <c r="BZ40" s="944"/>
      <c r="CA40" s="944"/>
      <c r="CB40" s="944"/>
      <c r="CC40" s="944"/>
      <c r="CD40" s="944"/>
      <c r="CE40" s="944"/>
      <c r="CF40" s="944"/>
      <c r="CG40" s="944"/>
      <c r="CH40" s="944"/>
      <c r="CI40" s="944"/>
      <c r="CJ40" s="944"/>
      <c r="CK40" s="944"/>
      <c r="CL40" s="944"/>
      <c r="CM40" s="944"/>
      <c r="CN40" s="944"/>
      <c r="CO40" s="945"/>
      <c r="CP40" s="939" t="s">
        <v>515</v>
      </c>
      <c r="CQ40" s="940"/>
      <c r="CR40" s="940"/>
      <c r="CS40" s="941"/>
      <c r="CT40" s="939"/>
      <c r="CU40" s="940"/>
      <c r="CV40" s="940"/>
      <c r="CW40" s="941"/>
      <c r="CX40" s="936"/>
      <c r="CY40" s="937"/>
      <c r="CZ40" s="937"/>
      <c r="DA40" s="938"/>
    </row>
    <row r="41" spans="1:105" ht="29.25" hidden="1" customHeight="1" thickBot="1" x14ac:dyDescent="0.3">
      <c r="A41" s="943"/>
      <c r="B41" s="944"/>
      <c r="C41" s="944"/>
      <c r="D41" s="944"/>
      <c r="E41" s="944"/>
      <c r="F41" s="944"/>
      <c r="G41" s="944"/>
      <c r="H41" s="944"/>
      <c r="I41" s="944"/>
      <c r="J41" s="944"/>
      <c r="K41" s="944"/>
      <c r="L41" s="944"/>
      <c r="M41" s="944"/>
      <c r="N41" s="944"/>
      <c r="O41" s="944"/>
      <c r="P41" s="944"/>
      <c r="Q41" s="944"/>
      <c r="R41" s="944"/>
      <c r="S41" s="944"/>
      <c r="T41" s="944"/>
      <c r="U41" s="944"/>
      <c r="V41" s="944"/>
      <c r="W41" s="945"/>
      <c r="X41" s="939"/>
      <c r="Y41" s="940"/>
      <c r="Z41" s="940"/>
      <c r="AA41" s="941"/>
      <c r="AB41" s="946"/>
      <c r="AC41" s="947"/>
      <c r="AD41" s="947"/>
      <c r="AE41" s="948"/>
      <c r="AF41" s="936" t="s">
        <v>502</v>
      </c>
      <c r="AG41" s="937"/>
      <c r="AH41" s="937"/>
      <c r="AI41" s="938"/>
      <c r="AJ41" s="943"/>
      <c r="AK41" s="944"/>
      <c r="AL41" s="944"/>
      <c r="AM41" s="944"/>
      <c r="AN41" s="944"/>
      <c r="AO41" s="944"/>
      <c r="AP41" s="944"/>
      <c r="AQ41" s="944"/>
      <c r="AR41" s="944"/>
      <c r="AS41" s="944"/>
      <c r="AT41" s="944"/>
      <c r="AU41" s="944"/>
      <c r="AV41" s="944"/>
      <c r="AW41" s="944"/>
      <c r="AX41" s="944"/>
      <c r="AY41" s="944"/>
      <c r="AZ41" s="944"/>
      <c r="BA41" s="944"/>
      <c r="BB41" s="944"/>
      <c r="BC41" s="944"/>
      <c r="BD41" s="944"/>
      <c r="BE41" s="944"/>
      <c r="BF41" s="945"/>
      <c r="BG41" s="946"/>
      <c r="BH41" s="947"/>
      <c r="BI41" s="947"/>
      <c r="BJ41" s="948"/>
      <c r="BK41" s="946"/>
      <c r="BL41" s="947"/>
      <c r="BM41" s="947"/>
      <c r="BN41" s="948"/>
      <c r="BO41" s="936"/>
      <c r="BP41" s="937"/>
      <c r="BQ41" s="937"/>
      <c r="BR41" s="938"/>
      <c r="BS41" s="943"/>
      <c r="BT41" s="944"/>
      <c r="BU41" s="944"/>
      <c r="BV41" s="944"/>
      <c r="BW41" s="944"/>
      <c r="BX41" s="944"/>
      <c r="BY41" s="944"/>
      <c r="BZ41" s="944"/>
      <c r="CA41" s="944"/>
      <c r="CB41" s="944"/>
      <c r="CC41" s="944"/>
      <c r="CD41" s="944"/>
      <c r="CE41" s="944"/>
      <c r="CF41" s="944"/>
      <c r="CG41" s="944"/>
      <c r="CH41" s="944"/>
      <c r="CI41" s="944"/>
      <c r="CJ41" s="944"/>
      <c r="CK41" s="944"/>
      <c r="CL41" s="944"/>
      <c r="CM41" s="944"/>
      <c r="CN41" s="944"/>
      <c r="CO41" s="945"/>
      <c r="CP41" s="946"/>
      <c r="CQ41" s="947"/>
      <c r="CR41" s="947"/>
      <c r="CS41" s="948"/>
      <c r="CT41" s="939"/>
      <c r="CU41" s="940"/>
      <c r="CV41" s="940"/>
      <c r="CW41" s="941"/>
      <c r="CX41" s="936"/>
      <c r="CY41" s="937"/>
      <c r="CZ41" s="937"/>
      <c r="DA41" s="938"/>
    </row>
    <row r="42" spans="1:105" ht="13.5" hidden="1" thickBot="1" x14ac:dyDescent="0.3">
      <c r="A42" s="1009"/>
      <c r="B42" s="1010"/>
      <c r="C42" s="1010"/>
      <c r="D42" s="1010"/>
      <c r="E42" s="1010"/>
      <c r="F42" s="1010"/>
      <c r="G42" s="1010"/>
      <c r="H42" s="1010"/>
      <c r="I42" s="1010"/>
      <c r="J42" s="1010"/>
      <c r="K42" s="1010"/>
      <c r="L42" s="1010"/>
      <c r="M42" s="1010"/>
      <c r="N42" s="1010"/>
      <c r="O42" s="1010"/>
      <c r="P42" s="1010"/>
      <c r="Q42" s="1010"/>
      <c r="R42" s="1010"/>
      <c r="S42" s="1010"/>
      <c r="T42" s="1010"/>
      <c r="U42" s="1010"/>
      <c r="V42" s="1010"/>
      <c r="W42" s="1011"/>
      <c r="X42" s="939"/>
      <c r="Y42" s="940"/>
      <c r="Z42" s="940"/>
      <c r="AA42" s="941"/>
      <c r="AB42" s="946"/>
      <c r="AC42" s="947"/>
      <c r="AD42" s="947"/>
      <c r="AE42" s="948"/>
      <c r="AF42" s="936" t="s">
        <v>502</v>
      </c>
      <c r="AG42" s="937"/>
      <c r="AH42" s="937"/>
      <c r="AI42" s="938"/>
      <c r="AJ42" s="943"/>
      <c r="AK42" s="944"/>
      <c r="AL42" s="944"/>
      <c r="AM42" s="944"/>
      <c r="AN42" s="944"/>
      <c r="AO42" s="944"/>
      <c r="AP42" s="944"/>
      <c r="AQ42" s="944"/>
      <c r="AR42" s="944"/>
      <c r="AS42" s="944"/>
      <c r="AT42" s="944"/>
      <c r="AU42" s="944"/>
      <c r="AV42" s="944"/>
      <c r="AW42" s="944"/>
      <c r="AX42" s="944"/>
      <c r="AY42" s="944"/>
      <c r="AZ42" s="944"/>
      <c r="BA42" s="944"/>
      <c r="BB42" s="944"/>
      <c r="BC42" s="944"/>
      <c r="BD42" s="944"/>
      <c r="BE42" s="944"/>
      <c r="BF42" s="945"/>
      <c r="BG42" s="946"/>
      <c r="BH42" s="947"/>
      <c r="BI42" s="947"/>
      <c r="BJ42" s="948"/>
      <c r="BK42" s="946"/>
      <c r="BL42" s="947"/>
      <c r="BM42" s="947"/>
      <c r="BN42" s="948"/>
      <c r="BO42" s="936"/>
      <c r="BP42" s="937"/>
      <c r="BQ42" s="937"/>
      <c r="BR42" s="938"/>
      <c r="BS42" s="943"/>
      <c r="BT42" s="944"/>
      <c r="BU42" s="944"/>
      <c r="BV42" s="944"/>
      <c r="BW42" s="944"/>
      <c r="BX42" s="944"/>
      <c r="BY42" s="944"/>
      <c r="BZ42" s="944"/>
      <c r="CA42" s="944"/>
      <c r="CB42" s="944"/>
      <c r="CC42" s="944"/>
      <c r="CD42" s="944"/>
      <c r="CE42" s="944"/>
      <c r="CF42" s="944"/>
      <c r="CG42" s="944"/>
      <c r="CH42" s="944"/>
      <c r="CI42" s="944"/>
      <c r="CJ42" s="944"/>
      <c r="CK42" s="944"/>
      <c r="CL42" s="944"/>
      <c r="CM42" s="944"/>
      <c r="CN42" s="944"/>
      <c r="CO42" s="945"/>
      <c r="CP42" s="946"/>
      <c r="CQ42" s="947"/>
      <c r="CR42" s="947"/>
      <c r="CS42" s="948"/>
      <c r="CT42" s="939"/>
      <c r="CU42" s="940"/>
      <c r="CV42" s="940"/>
      <c r="CW42" s="941"/>
      <c r="CX42" s="936"/>
      <c r="CY42" s="937"/>
      <c r="CZ42" s="937"/>
      <c r="DA42" s="938"/>
    </row>
    <row r="43" spans="1:105" ht="13.5" customHeight="1"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53"/>
      <c r="AG43" s="53"/>
      <c r="AH43" s="53"/>
      <c r="AI43" s="5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53"/>
      <c r="BP43" s="53"/>
      <c r="BQ43" s="53"/>
      <c r="BR43" s="5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53"/>
      <c r="CY43" s="53"/>
      <c r="CZ43" s="53"/>
      <c r="DA43" s="53"/>
    </row>
    <row r="44" spans="1:105" hidden="1" x14ac:dyDescent="0.25">
      <c r="A44" s="352"/>
      <c r="B44" s="346"/>
      <c r="C44" s="346"/>
      <c r="D44" s="346"/>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352"/>
      <c r="AK44" s="346"/>
      <c r="AL44" s="346"/>
      <c r="AM44" s="346"/>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352"/>
      <c r="BT44" s="346"/>
      <c r="BU44" s="346"/>
      <c r="BV44" s="346"/>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row>
    <row r="45" spans="1:105" ht="13.5" customHeight="1" thickBot="1" x14ac:dyDescent="0.3">
      <c r="A45" s="352" t="s">
        <v>172</v>
      </c>
      <c r="B45" s="346"/>
      <c r="C45" s="346"/>
      <c r="D45" s="346"/>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352" t="s">
        <v>172</v>
      </c>
      <c r="AK45" s="346"/>
      <c r="AL45" s="346"/>
      <c r="AM45" s="346"/>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352" t="s">
        <v>172</v>
      </c>
      <c r="BT45" s="346"/>
      <c r="BU45" s="346"/>
      <c r="BV45" s="346"/>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row>
    <row r="46" spans="1:105" ht="25.5" customHeight="1" thickBot="1" x14ac:dyDescent="0.3">
      <c r="A46" s="955" t="s">
        <v>173</v>
      </c>
      <c r="B46" s="956"/>
      <c r="C46" s="956"/>
      <c r="D46" s="956"/>
      <c r="E46" s="956"/>
      <c r="F46" s="956"/>
      <c r="G46" s="956"/>
      <c r="H46" s="956"/>
      <c r="I46" s="956"/>
      <c r="J46" s="956"/>
      <c r="K46" s="956"/>
      <c r="L46" s="956"/>
      <c r="M46" s="956"/>
      <c r="N46" s="956"/>
      <c r="O46" s="956"/>
      <c r="P46" s="956"/>
      <c r="Q46" s="956"/>
      <c r="R46" s="956"/>
      <c r="S46" s="956"/>
      <c r="T46" s="956"/>
      <c r="U46" s="956"/>
      <c r="V46" s="956"/>
      <c r="W46" s="956"/>
      <c r="X46" s="956"/>
      <c r="Y46" s="956"/>
      <c r="Z46" s="956"/>
      <c r="AA46" s="957"/>
      <c r="AB46" s="958" t="s">
        <v>174</v>
      </c>
      <c r="AC46" s="959"/>
      <c r="AD46" s="959"/>
      <c r="AE46" s="960"/>
      <c r="AF46" s="958" t="s">
        <v>175</v>
      </c>
      <c r="AG46" s="959"/>
      <c r="AH46" s="959"/>
      <c r="AI46" s="960"/>
      <c r="AJ46" s="955" t="s">
        <v>173</v>
      </c>
      <c r="AK46" s="956"/>
      <c r="AL46" s="956"/>
      <c r="AM46" s="956"/>
      <c r="AN46" s="956"/>
      <c r="AO46" s="956"/>
      <c r="AP46" s="956"/>
      <c r="AQ46" s="956"/>
      <c r="AR46" s="956"/>
      <c r="AS46" s="956"/>
      <c r="AT46" s="956"/>
      <c r="AU46" s="956"/>
      <c r="AV46" s="956"/>
      <c r="AW46" s="956"/>
      <c r="AX46" s="956"/>
      <c r="AY46" s="956"/>
      <c r="AZ46" s="956"/>
      <c r="BA46" s="956"/>
      <c r="BB46" s="956"/>
      <c r="BC46" s="956"/>
      <c r="BD46" s="956"/>
      <c r="BE46" s="956"/>
      <c r="BF46" s="956"/>
      <c r="BG46" s="956"/>
      <c r="BH46" s="956"/>
      <c r="BI46" s="956"/>
      <c r="BJ46" s="957"/>
      <c r="BK46" s="958" t="s">
        <v>174</v>
      </c>
      <c r="BL46" s="959"/>
      <c r="BM46" s="959"/>
      <c r="BN46" s="960"/>
      <c r="BO46" s="958" t="s">
        <v>175</v>
      </c>
      <c r="BP46" s="959"/>
      <c r="BQ46" s="959"/>
      <c r="BR46" s="960"/>
      <c r="BS46" s="955" t="s">
        <v>173</v>
      </c>
      <c r="BT46" s="956"/>
      <c r="BU46" s="956"/>
      <c r="BV46" s="956"/>
      <c r="BW46" s="956"/>
      <c r="BX46" s="956"/>
      <c r="BY46" s="956"/>
      <c r="BZ46" s="956"/>
      <c r="CA46" s="956"/>
      <c r="CB46" s="956"/>
      <c r="CC46" s="956"/>
      <c r="CD46" s="956"/>
      <c r="CE46" s="956"/>
      <c r="CF46" s="956"/>
      <c r="CG46" s="956"/>
      <c r="CH46" s="956"/>
      <c r="CI46" s="956"/>
      <c r="CJ46" s="956"/>
      <c r="CK46" s="956"/>
      <c r="CL46" s="956"/>
      <c r="CM46" s="956"/>
      <c r="CN46" s="956"/>
      <c r="CO46" s="956"/>
      <c r="CP46" s="956"/>
      <c r="CQ46" s="956"/>
      <c r="CR46" s="956"/>
      <c r="CS46" s="957"/>
      <c r="CT46" s="958" t="s">
        <v>174</v>
      </c>
      <c r="CU46" s="959"/>
      <c r="CV46" s="959"/>
      <c r="CW46" s="960"/>
      <c r="CX46" s="958" t="s">
        <v>175</v>
      </c>
      <c r="CY46" s="959"/>
      <c r="CZ46" s="959"/>
      <c r="DA46" s="960"/>
    </row>
    <row r="47" spans="1:105" ht="13.5" customHeight="1" thickBot="1" x14ac:dyDescent="0.3">
      <c r="A47" s="943" t="s">
        <v>176</v>
      </c>
      <c r="B47" s="944"/>
      <c r="C47" s="944"/>
      <c r="D47" s="944"/>
      <c r="E47" s="944"/>
      <c r="F47" s="944"/>
      <c r="G47" s="944"/>
      <c r="H47" s="944"/>
      <c r="I47" s="944"/>
      <c r="J47" s="944"/>
      <c r="K47" s="944"/>
      <c r="L47" s="944"/>
      <c r="M47" s="944"/>
      <c r="N47" s="944"/>
      <c r="O47" s="944"/>
      <c r="P47" s="944"/>
      <c r="Q47" s="944"/>
      <c r="R47" s="944"/>
      <c r="S47" s="944"/>
      <c r="T47" s="944"/>
      <c r="U47" s="944"/>
      <c r="V47" s="944"/>
      <c r="W47" s="944"/>
      <c r="X47" s="944"/>
      <c r="Y47" s="944"/>
      <c r="Z47" s="944"/>
      <c r="AA47" s="945"/>
      <c r="AB47" s="946">
        <v>100</v>
      </c>
      <c r="AC47" s="947"/>
      <c r="AD47" s="947"/>
      <c r="AE47" s="948"/>
      <c r="AF47" s="936">
        <v>100</v>
      </c>
      <c r="AG47" s="937"/>
      <c r="AH47" s="937"/>
      <c r="AI47" s="938"/>
      <c r="AJ47" s="943" t="s">
        <v>176</v>
      </c>
      <c r="AK47" s="944"/>
      <c r="AL47" s="944"/>
      <c r="AM47" s="944"/>
      <c r="AN47" s="944"/>
      <c r="AO47" s="944"/>
      <c r="AP47" s="944"/>
      <c r="AQ47" s="944"/>
      <c r="AR47" s="944"/>
      <c r="AS47" s="944"/>
      <c r="AT47" s="944"/>
      <c r="AU47" s="944"/>
      <c r="AV47" s="944"/>
      <c r="AW47" s="944"/>
      <c r="AX47" s="944"/>
      <c r="AY47" s="944"/>
      <c r="AZ47" s="944"/>
      <c r="BA47" s="944"/>
      <c r="BB47" s="944"/>
      <c r="BC47" s="944"/>
      <c r="BD47" s="944"/>
      <c r="BE47" s="944"/>
      <c r="BF47" s="944"/>
      <c r="BG47" s="944"/>
      <c r="BH47" s="944"/>
      <c r="BI47" s="944"/>
      <c r="BJ47" s="945"/>
      <c r="BK47" s="946">
        <v>100</v>
      </c>
      <c r="BL47" s="947"/>
      <c r="BM47" s="947"/>
      <c r="BN47" s="948"/>
      <c r="BO47" s="936">
        <v>90</v>
      </c>
      <c r="BP47" s="937"/>
      <c r="BQ47" s="937"/>
      <c r="BR47" s="938"/>
      <c r="BS47" s="943" t="s">
        <v>176</v>
      </c>
      <c r="BT47" s="944"/>
      <c r="BU47" s="944"/>
      <c r="BV47" s="944"/>
      <c r="BW47" s="944"/>
      <c r="BX47" s="944"/>
      <c r="BY47" s="944"/>
      <c r="BZ47" s="944"/>
      <c r="CA47" s="944"/>
      <c r="CB47" s="944"/>
      <c r="CC47" s="944"/>
      <c r="CD47" s="944"/>
      <c r="CE47" s="944"/>
      <c r="CF47" s="944"/>
      <c r="CG47" s="944"/>
      <c r="CH47" s="944"/>
      <c r="CI47" s="944"/>
      <c r="CJ47" s="944"/>
      <c r="CK47" s="944"/>
      <c r="CL47" s="944"/>
      <c r="CM47" s="944"/>
      <c r="CN47" s="944"/>
      <c r="CO47" s="944"/>
      <c r="CP47" s="944"/>
      <c r="CQ47" s="944"/>
      <c r="CR47" s="944"/>
      <c r="CS47" s="945"/>
      <c r="CT47" s="946">
        <v>100</v>
      </c>
      <c r="CU47" s="947"/>
      <c r="CV47" s="947"/>
      <c r="CW47" s="948"/>
      <c r="CX47" s="936">
        <v>80</v>
      </c>
      <c r="CY47" s="937"/>
      <c r="CZ47" s="937"/>
      <c r="DA47" s="938"/>
    </row>
    <row r="48" spans="1:105" ht="13.5" thickBot="1" x14ac:dyDescent="0.3">
      <c r="A48" s="943"/>
      <c r="B48" s="944"/>
      <c r="C48" s="944"/>
      <c r="D48" s="944"/>
      <c r="E48" s="944"/>
      <c r="F48" s="944"/>
      <c r="G48" s="944"/>
      <c r="H48" s="944"/>
      <c r="I48" s="944"/>
      <c r="J48" s="944"/>
      <c r="K48" s="944"/>
      <c r="L48" s="944"/>
      <c r="M48" s="944"/>
      <c r="N48" s="944"/>
      <c r="O48" s="944"/>
      <c r="P48" s="944"/>
      <c r="Q48" s="944"/>
      <c r="R48" s="944"/>
      <c r="S48" s="944"/>
      <c r="T48" s="944"/>
      <c r="U48" s="944"/>
      <c r="V48" s="944"/>
      <c r="W48" s="944"/>
      <c r="X48" s="944"/>
      <c r="Y48" s="944"/>
      <c r="Z48" s="944"/>
      <c r="AA48" s="945"/>
      <c r="AB48" s="936"/>
      <c r="AC48" s="937"/>
      <c r="AD48" s="937"/>
      <c r="AE48" s="938"/>
      <c r="AF48" s="936"/>
      <c r="AG48" s="937"/>
      <c r="AH48" s="937"/>
      <c r="AI48" s="938"/>
      <c r="AJ48" s="943"/>
      <c r="AK48" s="944"/>
      <c r="AL48" s="944"/>
      <c r="AM48" s="944"/>
      <c r="AN48" s="944"/>
      <c r="AO48" s="944"/>
      <c r="AP48" s="944"/>
      <c r="AQ48" s="944"/>
      <c r="AR48" s="944"/>
      <c r="AS48" s="944"/>
      <c r="AT48" s="944"/>
      <c r="AU48" s="944"/>
      <c r="AV48" s="944"/>
      <c r="AW48" s="944"/>
      <c r="AX48" s="944"/>
      <c r="AY48" s="944"/>
      <c r="AZ48" s="944"/>
      <c r="BA48" s="944"/>
      <c r="BB48" s="944"/>
      <c r="BC48" s="944"/>
      <c r="BD48" s="944"/>
      <c r="BE48" s="944"/>
      <c r="BF48" s="944"/>
      <c r="BG48" s="944"/>
      <c r="BH48" s="944"/>
      <c r="BI48" s="944"/>
      <c r="BJ48" s="945"/>
      <c r="BK48" s="936"/>
      <c r="BL48" s="937"/>
      <c r="BM48" s="937"/>
      <c r="BN48" s="938"/>
      <c r="BO48" s="936"/>
      <c r="BP48" s="937"/>
      <c r="BQ48" s="937"/>
      <c r="BR48" s="938"/>
      <c r="BS48" s="943"/>
      <c r="BT48" s="944"/>
      <c r="BU48" s="944"/>
      <c r="BV48" s="944"/>
      <c r="BW48" s="944"/>
      <c r="BX48" s="944"/>
      <c r="BY48" s="944"/>
      <c r="BZ48" s="944"/>
      <c r="CA48" s="944"/>
      <c r="CB48" s="944"/>
      <c r="CC48" s="944"/>
      <c r="CD48" s="944"/>
      <c r="CE48" s="944"/>
      <c r="CF48" s="944"/>
      <c r="CG48" s="944"/>
      <c r="CH48" s="944"/>
      <c r="CI48" s="944"/>
      <c r="CJ48" s="944"/>
      <c r="CK48" s="944"/>
      <c r="CL48" s="944"/>
      <c r="CM48" s="944"/>
      <c r="CN48" s="944"/>
      <c r="CO48" s="944"/>
      <c r="CP48" s="944"/>
      <c r="CQ48" s="944"/>
      <c r="CR48" s="944"/>
      <c r="CS48" s="945"/>
      <c r="CT48" s="936"/>
      <c r="CU48" s="937"/>
      <c r="CV48" s="937"/>
      <c r="CW48" s="938"/>
      <c r="CX48" s="936"/>
      <c r="CY48" s="937"/>
      <c r="CZ48" s="937"/>
      <c r="DA48" s="938"/>
    </row>
    <row r="49" spans="1:105" ht="13.5" thickBot="1" x14ac:dyDescent="0.3">
      <c r="A49" s="943"/>
      <c r="B49" s="944"/>
      <c r="C49" s="944"/>
      <c r="D49" s="944"/>
      <c r="E49" s="944"/>
      <c r="F49" s="944"/>
      <c r="G49" s="944"/>
      <c r="H49" s="944"/>
      <c r="I49" s="944"/>
      <c r="J49" s="944"/>
      <c r="K49" s="944"/>
      <c r="L49" s="944"/>
      <c r="M49" s="944"/>
      <c r="N49" s="944"/>
      <c r="O49" s="944"/>
      <c r="P49" s="944"/>
      <c r="Q49" s="944"/>
      <c r="R49" s="944"/>
      <c r="S49" s="944"/>
      <c r="T49" s="944"/>
      <c r="U49" s="944"/>
      <c r="V49" s="944"/>
      <c r="W49" s="944"/>
      <c r="X49" s="944"/>
      <c r="Y49" s="944"/>
      <c r="Z49" s="944"/>
      <c r="AA49" s="945"/>
      <c r="AB49" s="936"/>
      <c r="AC49" s="937"/>
      <c r="AD49" s="937"/>
      <c r="AE49" s="938"/>
      <c r="AF49" s="936"/>
      <c r="AG49" s="937"/>
      <c r="AH49" s="937"/>
      <c r="AI49" s="938"/>
      <c r="AJ49" s="943"/>
      <c r="AK49" s="944"/>
      <c r="AL49" s="944"/>
      <c r="AM49" s="944"/>
      <c r="AN49" s="944"/>
      <c r="AO49" s="944"/>
      <c r="AP49" s="944"/>
      <c r="AQ49" s="944"/>
      <c r="AR49" s="944"/>
      <c r="AS49" s="944"/>
      <c r="AT49" s="944"/>
      <c r="AU49" s="944"/>
      <c r="AV49" s="944"/>
      <c r="AW49" s="944"/>
      <c r="AX49" s="944"/>
      <c r="AY49" s="944"/>
      <c r="AZ49" s="944"/>
      <c r="BA49" s="944"/>
      <c r="BB49" s="944"/>
      <c r="BC49" s="944"/>
      <c r="BD49" s="944"/>
      <c r="BE49" s="944"/>
      <c r="BF49" s="944"/>
      <c r="BG49" s="944"/>
      <c r="BH49" s="944"/>
      <c r="BI49" s="944"/>
      <c r="BJ49" s="945"/>
      <c r="BK49" s="936"/>
      <c r="BL49" s="937"/>
      <c r="BM49" s="937"/>
      <c r="BN49" s="938"/>
      <c r="BO49" s="936"/>
      <c r="BP49" s="937"/>
      <c r="BQ49" s="937"/>
      <c r="BR49" s="938"/>
      <c r="BS49" s="943"/>
      <c r="BT49" s="944"/>
      <c r="BU49" s="944"/>
      <c r="BV49" s="944"/>
      <c r="BW49" s="944"/>
      <c r="BX49" s="944"/>
      <c r="BY49" s="944"/>
      <c r="BZ49" s="944"/>
      <c r="CA49" s="944"/>
      <c r="CB49" s="944"/>
      <c r="CC49" s="944"/>
      <c r="CD49" s="944"/>
      <c r="CE49" s="944"/>
      <c r="CF49" s="944"/>
      <c r="CG49" s="944"/>
      <c r="CH49" s="944"/>
      <c r="CI49" s="944"/>
      <c r="CJ49" s="944"/>
      <c r="CK49" s="944"/>
      <c r="CL49" s="944"/>
      <c r="CM49" s="944"/>
      <c r="CN49" s="944"/>
      <c r="CO49" s="944"/>
      <c r="CP49" s="944"/>
      <c r="CQ49" s="944"/>
      <c r="CR49" s="944"/>
      <c r="CS49" s="945"/>
      <c r="CT49" s="936"/>
      <c r="CU49" s="937"/>
      <c r="CV49" s="937"/>
      <c r="CW49" s="938"/>
      <c r="CX49" s="936"/>
      <c r="CY49" s="937"/>
      <c r="CZ49" s="937"/>
      <c r="DA49" s="938"/>
    </row>
    <row r="50" spans="1:105" ht="13.5" customHeight="1" thickBot="1" x14ac:dyDescent="0.3">
      <c r="A50" s="943" t="s">
        <v>177</v>
      </c>
      <c r="B50" s="944">
        <v>1</v>
      </c>
      <c r="C50" s="944">
        <v>100</v>
      </c>
      <c r="D50" s="944"/>
      <c r="E50" s="944"/>
      <c r="F50" s="944"/>
      <c r="G50" s="944"/>
      <c r="H50" s="944"/>
      <c r="I50" s="944"/>
      <c r="J50" s="944"/>
      <c r="K50" s="944"/>
      <c r="L50" s="944"/>
      <c r="M50" s="944"/>
      <c r="N50" s="944"/>
      <c r="O50" s="944"/>
      <c r="P50" s="944"/>
      <c r="Q50" s="944"/>
      <c r="R50" s="944"/>
      <c r="S50" s="944"/>
      <c r="T50" s="944"/>
      <c r="U50" s="944"/>
      <c r="V50" s="944"/>
      <c r="W50" s="944"/>
      <c r="X50" s="944"/>
      <c r="Y50" s="944"/>
      <c r="Z50" s="944"/>
      <c r="AA50" s="945"/>
      <c r="AB50" s="952">
        <f>SUM(AB47:AE49)</f>
        <v>100</v>
      </c>
      <c r="AC50" s="953"/>
      <c r="AD50" s="953"/>
      <c r="AE50" s="954"/>
      <c r="AF50" s="936">
        <f>SUM(AF47:AI49)</f>
        <v>100</v>
      </c>
      <c r="AG50" s="937"/>
      <c r="AH50" s="937"/>
      <c r="AI50" s="938"/>
      <c r="AJ50" s="943" t="s">
        <v>177</v>
      </c>
      <c r="AK50" s="944">
        <v>1</v>
      </c>
      <c r="AL50" s="944">
        <v>100</v>
      </c>
      <c r="AM50" s="944"/>
      <c r="AN50" s="944"/>
      <c r="AO50" s="944"/>
      <c r="AP50" s="944"/>
      <c r="AQ50" s="944"/>
      <c r="AR50" s="944"/>
      <c r="AS50" s="944"/>
      <c r="AT50" s="944"/>
      <c r="AU50" s="944"/>
      <c r="AV50" s="944"/>
      <c r="AW50" s="944"/>
      <c r="AX50" s="944"/>
      <c r="AY50" s="944"/>
      <c r="AZ50" s="944"/>
      <c r="BA50" s="944"/>
      <c r="BB50" s="944"/>
      <c r="BC50" s="944"/>
      <c r="BD50" s="944"/>
      <c r="BE50" s="944"/>
      <c r="BF50" s="944"/>
      <c r="BG50" s="944"/>
      <c r="BH50" s="944"/>
      <c r="BI50" s="944"/>
      <c r="BJ50" s="945"/>
      <c r="BK50" s="952"/>
      <c r="BL50" s="953"/>
      <c r="BM50" s="953"/>
      <c r="BN50" s="954"/>
      <c r="BO50" s="936"/>
      <c r="BP50" s="937"/>
      <c r="BQ50" s="937"/>
      <c r="BR50" s="938"/>
      <c r="BS50" s="943" t="s">
        <v>177</v>
      </c>
      <c r="BT50" s="944">
        <v>1</v>
      </c>
      <c r="BU50" s="944">
        <v>100</v>
      </c>
      <c r="BV50" s="944"/>
      <c r="BW50" s="944"/>
      <c r="BX50" s="944"/>
      <c r="BY50" s="944"/>
      <c r="BZ50" s="944"/>
      <c r="CA50" s="944"/>
      <c r="CB50" s="944"/>
      <c r="CC50" s="944"/>
      <c r="CD50" s="944"/>
      <c r="CE50" s="944"/>
      <c r="CF50" s="944"/>
      <c r="CG50" s="944"/>
      <c r="CH50" s="944"/>
      <c r="CI50" s="944"/>
      <c r="CJ50" s="944"/>
      <c r="CK50" s="944"/>
      <c r="CL50" s="944"/>
      <c r="CM50" s="944"/>
      <c r="CN50" s="944"/>
      <c r="CO50" s="944"/>
      <c r="CP50" s="944"/>
      <c r="CQ50" s="944"/>
      <c r="CR50" s="944"/>
      <c r="CS50" s="945"/>
      <c r="CT50" s="952"/>
      <c r="CU50" s="953"/>
      <c r="CV50" s="953"/>
      <c r="CW50" s="954"/>
      <c r="CX50" s="936"/>
      <c r="CY50" s="937"/>
      <c r="CZ50" s="937"/>
      <c r="DA50" s="938"/>
    </row>
    <row r="51" spans="1:105" x14ac:dyDescent="0.25">
      <c r="A51" s="352"/>
      <c r="B51" s="346"/>
      <c r="C51" s="346"/>
      <c r="D51" s="346"/>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352"/>
      <c r="AK51" s="346"/>
      <c r="AL51" s="346"/>
      <c r="AM51" s="346"/>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352"/>
      <c r="BT51" s="346"/>
      <c r="BU51" s="346"/>
      <c r="BV51" s="346"/>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row>
    <row r="52" spans="1:105" x14ac:dyDescent="0.25">
      <c r="A52" s="352"/>
      <c r="B52" s="346"/>
      <c r="C52" s="346"/>
      <c r="D52" s="346"/>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352"/>
      <c r="AK52" s="346"/>
      <c r="AL52" s="346"/>
      <c r="AM52" s="346"/>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352"/>
      <c r="BT52" s="346"/>
      <c r="BU52" s="346"/>
      <c r="BV52" s="346"/>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row>
    <row r="53" spans="1:105" x14ac:dyDescent="0.25">
      <c r="A53" s="352"/>
      <c r="B53" s="346"/>
      <c r="C53" s="346"/>
      <c r="D53" s="346"/>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352"/>
      <c r="AK53" s="346"/>
      <c r="AL53" s="346"/>
      <c r="AM53" s="346"/>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352"/>
      <c r="BT53" s="346"/>
      <c r="BU53" s="346"/>
      <c r="BV53" s="346"/>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row>
    <row r="54" spans="1:105" x14ac:dyDescent="0.25">
      <c r="A54" s="352"/>
      <c r="B54" s="346"/>
      <c r="C54" s="346"/>
      <c r="D54" s="346"/>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352"/>
      <c r="AK54" s="346"/>
      <c r="AL54" s="346"/>
      <c r="AM54" s="346"/>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352"/>
      <c r="BT54" s="346"/>
      <c r="BU54" s="346"/>
      <c r="BV54" s="346"/>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row>
    <row r="55" spans="1:105" x14ac:dyDescent="0.25">
      <c r="A55" s="346"/>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346"/>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346"/>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row>
    <row r="56" spans="1:105" x14ac:dyDescent="0.25">
      <c r="A56" s="216" t="str">
        <f>+Datos!$B$7</f>
        <v>ALICIA MARIA MARIN OCHOA</v>
      </c>
      <c r="B56" s="216"/>
      <c r="C56" s="216"/>
      <c r="D56" s="216"/>
      <c r="E56" s="216"/>
      <c r="F56" s="216"/>
      <c r="G56" s="216"/>
      <c r="H56" s="216"/>
      <c r="I56" s="216"/>
      <c r="J56" s="216"/>
      <c r="K56" s="216"/>
      <c r="L56" s="216"/>
      <c r="M56" s="51"/>
      <c r="N56" s="51"/>
      <c r="O56" s="51"/>
      <c r="P56" s="51"/>
      <c r="Q56" s="51"/>
      <c r="R56" s="51"/>
      <c r="S56" s="51"/>
      <c r="T56" s="51"/>
      <c r="U56" s="51"/>
      <c r="V56" s="51"/>
      <c r="W56" s="51"/>
      <c r="X56" s="51"/>
      <c r="Y56" s="51"/>
      <c r="Z56" s="51"/>
      <c r="AA56" s="51"/>
      <c r="AB56" s="51"/>
      <c r="AC56" s="51"/>
      <c r="AD56" s="51"/>
      <c r="AE56" s="51"/>
      <c r="AF56" s="51"/>
      <c r="AG56" s="51"/>
      <c r="AH56" s="51"/>
      <c r="AI56" s="51"/>
      <c r="AJ56" s="817" t="str">
        <f>+A56</f>
        <v>ALICIA MARIA MARIN OCHOA</v>
      </c>
      <c r="AK56" s="817"/>
      <c r="AL56" s="817"/>
      <c r="AM56" s="817"/>
      <c r="AN56" s="817"/>
      <c r="AO56" s="817"/>
      <c r="AP56" s="817"/>
      <c r="AQ56" s="817"/>
      <c r="AR56" s="817"/>
      <c r="AS56" s="817"/>
      <c r="AT56" s="817"/>
      <c r="AU56" s="817"/>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817" t="str">
        <f>+AJ56</f>
        <v>ALICIA MARIA MARIN OCHOA</v>
      </c>
      <c r="BT56" s="817"/>
      <c r="BU56" s="817"/>
      <c r="BV56" s="817"/>
      <c r="BW56" s="817"/>
      <c r="BX56" s="817"/>
      <c r="BY56" s="817"/>
      <c r="BZ56" s="817"/>
      <c r="CA56" s="817"/>
      <c r="CB56" s="817"/>
      <c r="CC56" s="817"/>
      <c r="CD56" s="817"/>
      <c r="CE56" s="51"/>
      <c r="CF56" s="51"/>
      <c r="CG56" s="51"/>
      <c r="CH56" s="51"/>
      <c r="CI56" s="51"/>
      <c r="CJ56" s="51"/>
      <c r="CK56" s="51"/>
      <c r="CL56" s="51"/>
      <c r="CM56" s="51"/>
      <c r="CN56" s="51"/>
      <c r="CO56" s="51"/>
      <c r="CP56" s="51"/>
      <c r="CQ56" s="51"/>
      <c r="CR56" s="51"/>
      <c r="CS56" s="51"/>
      <c r="CT56" s="51"/>
      <c r="CU56" s="51"/>
      <c r="CV56" s="51"/>
      <c r="CW56" s="51"/>
      <c r="CX56" s="51"/>
      <c r="CY56" s="51"/>
      <c r="CZ56" s="51"/>
      <c r="DA56" s="51"/>
    </row>
    <row r="57" spans="1:105" x14ac:dyDescent="0.25">
      <c r="A57" s="217" t="str">
        <f>+Datos!A7</f>
        <v xml:space="preserve">Rector(a) </v>
      </c>
      <c r="B57" s="340"/>
      <c r="C57" s="340"/>
      <c r="D57" s="336"/>
      <c r="AJ57" s="70" t="str">
        <f>+A57</f>
        <v xml:space="preserve">Rector(a) </v>
      </c>
      <c r="AK57" s="209"/>
      <c r="AL57" s="209"/>
      <c r="AM57" s="346"/>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70" t="str">
        <f>+A57</f>
        <v xml:space="preserve">Rector(a) </v>
      </c>
      <c r="BT57" s="209"/>
      <c r="BU57" s="209"/>
      <c r="BV57" s="346"/>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row>
    <row r="67" spans="1:35" x14ac:dyDescent="0.25">
      <c r="A67" s="336"/>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row>
  </sheetData>
  <mergeCells count="372">
    <mergeCell ref="A27:W27"/>
    <mergeCell ref="X27:AA27"/>
    <mergeCell ref="AF27:AI27"/>
    <mergeCell ref="A26:W26"/>
    <mergeCell ref="BS2:DA2"/>
    <mergeCell ref="AP8:BF8"/>
    <mergeCell ref="BY8:CO8"/>
    <mergeCell ref="CP41:CS41"/>
    <mergeCell ref="CT41:CW41"/>
    <mergeCell ref="CX41:DA41"/>
    <mergeCell ref="BG39:BJ39"/>
    <mergeCell ref="BK39:BN39"/>
    <mergeCell ref="BO39:BR39"/>
    <mergeCell ref="BS39:CO39"/>
    <mergeCell ref="CP39:CS39"/>
    <mergeCell ref="CT39:CW39"/>
    <mergeCell ref="CX39:DA39"/>
    <mergeCell ref="A40:W40"/>
    <mergeCell ref="X40:AA40"/>
    <mergeCell ref="AB40:AE40"/>
    <mergeCell ref="AF40:AI40"/>
    <mergeCell ref="AJ40:BF40"/>
    <mergeCell ref="BG40:BJ40"/>
    <mergeCell ref="BK40:BN40"/>
    <mergeCell ref="CP42:CS42"/>
    <mergeCell ref="CT42:CW42"/>
    <mergeCell ref="CX42:DA42"/>
    <mergeCell ref="A41:W41"/>
    <mergeCell ref="X41:AA41"/>
    <mergeCell ref="AB41:AE41"/>
    <mergeCell ref="AF41:AI41"/>
    <mergeCell ref="AJ41:BF41"/>
    <mergeCell ref="BG41:BJ41"/>
    <mergeCell ref="BK41:BN41"/>
    <mergeCell ref="BO41:BR41"/>
    <mergeCell ref="BS41:CO41"/>
    <mergeCell ref="A42:W42"/>
    <mergeCell ref="X42:AA42"/>
    <mergeCell ref="AB42:AE42"/>
    <mergeCell ref="AF42:AI42"/>
    <mergeCell ref="AJ42:BF42"/>
    <mergeCell ref="BG42:BJ42"/>
    <mergeCell ref="BK42:BN42"/>
    <mergeCell ref="BO42:BR42"/>
    <mergeCell ref="BS42:CO42"/>
    <mergeCell ref="BO40:BR40"/>
    <mergeCell ref="BS40:CO40"/>
    <mergeCell ref="CP40:CS40"/>
    <mergeCell ref="CT40:CW40"/>
    <mergeCell ref="CX40:DA40"/>
    <mergeCell ref="X39:AA39"/>
    <mergeCell ref="AB39:AE39"/>
    <mergeCell ref="AF39:AI39"/>
    <mergeCell ref="AJ39:BF39"/>
    <mergeCell ref="BG37:BJ37"/>
    <mergeCell ref="BK37:BN37"/>
    <mergeCell ref="BO37:BR37"/>
    <mergeCell ref="BS37:CO37"/>
    <mergeCell ref="CP37:CS37"/>
    <mergeCell ref="CT37:CW37"/>
    <mergeCell ref="CX37:DA37"/>
    <mergeCell ref="X38:AA38"/>
    <mergeCell ref="AB38:AE38"/>
    <mergeCell ref="AF38:AI38"/>
    <mergeCell ref="AJ38:BF38"/>
    <mergeCell ref="BG38:BJ38"/>
    <mergeCell ref="BK38:BN38"/>
    <mergeCell ref="BO38:BR38"/>
    <mergeCell ref="BS38:CO38"/>
    <mergeCell ref="CP38:CS38"/>
    <mergeCell ref="CT38:CW38"/>
    <mergeCell ref="CX38:DA38"/>
    <mergeCell ref="X37:AA37"/>
    <mergeCell ref="AB37:AE37"/>
    <mergeCell ref="AF37:AI37"/>
    <mergeCell ref="AJ37:BF37"/>
    <mergeCell ref="BG35:BJ35"/>
    <mergeCell ref="BK35:BN35"/>
    <mergeCell ref="BO35:BR35"/>
    <mergeCell ref="BS35:CO35"/>
    <mergeCell ref="CP35:CS35"/>
    <mergeCell ref="CT35:CW35"/>
    <mergeCell ref="CX35:DA35"/>
    <mergeCell ref="X36:AA36"/>
    <mergeCell ref="AB36:AE36"/>
    <mergeCell ref="AF36:AI36"/>
    <mergeCell ref="AJ36:BF36"/>
    <mergeCell ref="BG36:BJ36"/>
    <mergeCell ref="BK36:BN36"/>
    <mergeCell ref="BO36:BR36"/>
    <mergeCell ref="BS36:CO36"/>
    <mergeCell ref="CP36:CS36"/>
    <mergeCell ref="CT36:CW36"/>
    <mergeCell ref="CX36:DA36"/>
    <mergeCell ref="AB35:AE35"/>
    <mergeCell ref="AF35:AI35"/>
    <mergeCell ref="AJ35:BF35"/>
    <mergeCell ref="CP33:CS33"/>
    <mergeCell ref="CT33:CW33"/>
    <mergeCell ref="CX33:DA33"/>
    <mergeCell ref="A34:W34"/>
    <mergeCell ref="X34:AA34"/>
    <mergeCell ref="AB34:AE34"/>
    <mergeCell ref="AF34:AI34"/>
    <mergeCell ref="AJ34:BF34"/>
    <mergeCell ref="BG34:BJ34"/>
    <mergeCell ref="BK34:BN34"/>
    <mergeCell ref="BO34:BR34"/>
    <mergeCell ref="BS34:CO34"/>
    <mergeCell ref="CP34:CS34"/>
    <mergeCell ref="CT34:CW34"/>
    <mergeCell ref="CX34:DA34"/>
    <mergeCell ref="A33:W33"/>
    <mergeCell ref="X33:AA33"/>
    <mergeCell ref="AB33:AE33"/>
    <mergeCell ref="AF33:AI33"/>
    <mergeCell ref="AJ33:BF33"/>
    <mergeCell ref="BG33:BJ33"/>
    <mergeCell ref="BK33:BN33"/>
    <mergeCell ref="BO33:BR33"/>
    <mergeCell ref="BS33:CO33"/>
    <mergeCell ref="A2:AI2"/>
    <mergeCell ref="A12:AI12"/>
    <mergeCell ref="A13:W13"/>
    <mergeCell ref="X13:AA13"/>
    <mergeCell ref="AB13:AE13"/>
    <mergeCell ref="AF13:AI13"/>
    <mergeCell ref="A14:W15"/>
    <mergeCell ref="X14:AA15"/>
    <mergeCell ref="AB14:AE15"/>
    <mergeCell ref="AF14:AI15"/>
    <mergeCell ref="H6:AI6"/>
    <mergeCell ref="A21:W21"/>
    <mergeCell ref="X21:AA21"/>
    <mergeCell ref="AB21:AE21"/>
    <mergeCell ref="AF21:AI21"/>
    <mergeCell ref="A17:AI17"/>
    <mergeCell ref="A18:W18"/>
    <mergeCell ref="X18:AA18"/>
    <mergeCell ref="AB18:AE18"/>
    <mergeCell ref="AF18:AI18"/>
    <mergeCell ref="A19:W19"/>
    <mergeCell ref="X19:AA19"/>
    <mergeCell ref="AB19:AE19"/>
    <mergeCell ref="AF19:AI19"/>
    <mergeCell ref="A50:AA50"/>
    <mergeCell ref="AB50:AE50"/>
    <mergeCell ref="AF50:AI50"/>
    <mergeCell ref="A47:AA47"/>
    <mergeCell ref="AB47:AE47"/>
    <mergeCell ref="AF47:AI47"/>
    <mergeCell ref="A48:AA48"/>
    <mergeCell ref="AB48:AE48"/>
    <mergeCell ref="AF48:AI48"/>
    <mergeCell ref="A49:AA49"/>
    <mergeCell ref="AB49:AE49"/>
    <mergeCell ref="AF49:AI49"/>
    <mergeCell ref="A24:W24"/>
    <mergeCell ref="X24:AA24"/>
    <mergeCell ref="AB24:AE24"/>
    <mergeCell ref="AF24:AI24"/>
    <mergeCell ref="A28:W28"/>
    <mergeCell ref="X28:AA28"/>
    <mergeCell ref="AB28:AE28"/>
    <mergeCell ref="AF28:AI28"/>
    <mergeCell ref="BL4:BR4"/>
    <mergeCell ref="A25:W25"/>
    <mergeCell ref="X25:AA25"/>
    <mergeCell ref="AF25:AI25"/>
    <mergeCell ref="A22:W22"/>
    <mergeCell ref="X22:AA22"/>
    <mergeCell ref="AB22:AE22"/>
    <mergeCell ref="AF22:AI22"/>
    <mergeCell ref="A23:W23"/>
    <mergeCell ref="X23:AA23"/>
    <mergeCell ref="AB23:AE23"/>
    <mergeCell ref="AF23:AI23"/>
    <mergeCell ref="A20:W20"/>
    <mergeCell ref="X20:AA20"/>
    <mergeCell ref="AB20:AE20"/>
    <mergeCell ref="AF20:AI20"/>
    <mergeCell ref="A29:W29"/>
    <mergeCell ref="X29:AA29"/>
    <mergeCell ref="AB29:AE29"/>
    <mergeCell ref="AF29:AI29"/>
    <mergeCell ref="A46:AA46"/>
    <mergeCell ref="AB46:AE46"/>
    <mergeCell ref="AF46:AI46"/>
    <mergeCell ref="A31:W31"/>
    <mergeCell ref="X31:AA31"/>
    <mergeCell ref="AB31:AE31"/>
    <mergeCell ref="AF31:AI31"/>
    <mergeCell ref="A32:W32"/>
    <mergeCell ref="X32:AA32"/>
    <mergeCell ref="AB32:AE32"/>
    <mergeCell ref="AF32:AI32"/>
    <mergeCell ref="A35:W35"/>
    <mergeCell ref="A36:W36"/>
    <mergeCell ref="A37:W37"/>
    <mergeCell ref="A38:W38"/>
    <mergeCell ref="A39:W39"/>
    <mergeCell ref="X35:AA35"/>
    <mergeCell ref="A30:W30"/>
    <mergeCell ref="X30:AA30"/>
    <mergeCell ref="AF30:AI30"/>
    <mergeCell ref="AJ12:BR12"/>
    <mergeCell ref="BS12:DA12"/>
    <mergeCell ref="CU4:DA4"/>
    <mergeCell ref="AJ6:AL6"/>
    <mergeCell ref="AM6:BR7"/>
    <mergeCell ref="BS6:BU6"/>
    <mergeCell ref="BV6:DA7"/>
    <mergeCell ref="AJ4:AO4"/>
    <mergeCell ref="AP4:BH4"/>
    <mergeCell ref="BJ4:BK4"/>
    <mergeCell ref="AJ8:AO8"/>
    <mergeCell ref="CS4:CT4"/>
    <mergeCell ref="BS8:BX8"/>
    <mergeCell ref="BS4:BX4"/>
    <mergeCell ref="BY4:CQ4"/>
    <mergeCell ref="AJ10:AP10"/>
    <mergeCell ref="AQ10:AY10"/>
    <mergeCell ref="BS10:BY10"/>
    <mergeCell ref="BZ10:CH10"/>
    <mergeCell ref="BK13:BN13"/>
    <mergeCell ref="BO13:BR13"/>
    <mergeCell ref="BS13:CO13"/>
    <mergeCell ref="BO14:BR15"/>
    <mergeCell ref="BS14:CO15"/>
    <mergeCell ref="CP14:CS15"/>
    <mergeCell ref="CT14:CW15"/>
    <mergeCell ref="CX14:DA15"/>
    <mergeCell ref="AJ17:BR17"/>
    <mergeCell ref="BS17:DA17"/>
    <mergeCell ref="AJ14:BF15"/>
    <mergeCell ref="BG14:BJ15"/>
    <mergeCell ref="BK14:BN15"/>
    <mergeCell ref="CP13:CS13"/>
    <mergeCell ref="CT13:CW13"/>
    <mergeCell ref="CX13:DA13"/>
    <mergeCell ref="AJ13:BF13"/>
    <mergeCell ref="BG13:BJ13"/>
    <mergeCell ref="AJ19:BF19"/>
    <mergeCell ref="BG19:BJ19"/>
    <mergeCell ref="BK19:BN19"/>
    <mergeCell ref="BO19:BR19"/>
    <mergeCell ref="BS19:CO19"/>
    <mergeCell ref="CP19:CS19"/>
    <mergeCell ref="AJ18:BF18"/>
    <mergeCell ref="BG18:BJ18"/>
    <mergeCell ref="BK18:BN18"/>
    <mergeCell ref="BO18:BR18"/>
    <mergeCell ref="BS18:CO18"/>
    <mergeCell ref="CP18:CS18"/>
    <mergeCell ref="AJ23:BF23"/>
    <mergeCell ref="BG23:BJ23"/>
    <mergeCell ref="BK23:BN23"/>
    <mergeCell ref="BO23:BR23"/>
    <mergeCell ref="AJ21:BF21"/>
    <mergeCell ref="BG21:BJ21"/>
    <mergeCell ref="BK21:BN21"/>
    <mergeCell ref="BO21:BR21"/>
    <mergeCell ref="AJ20:BF20"/>
    <mergeCell ref="BG20:BJ20"/>
    <mergeCell ref="BK20:BN20"/>
    <mergeCell ref="BO20:BR20"/>
    <mergeCell ref="CT50:CW50"/>
    <mergeCell ref="CX50:DA50"/>
    <mergeCell ref="AJ49:BJ49"/>
    <mergeCell ref="BK49:BN49"/>
    <mergeCell ref="BO49:BR49"/>
    <mergeCell ref="BS49:CS49"/>
    <mergeCell ref="CT49:CW49"/>
    <mergeCell ref="CX49:DA49"/>
    <mergeCell ref="AJ29:BF29"/>
    <mergeCell ref="BG29:BJ29"/>
    <mergeCell ref="CT48:CW48"/>
    <mergeCell ref="CX48:DA48"/>
    <mergeCell ref="AJ47:BJ47"/>
    <mergeCell ref="BK47:BN47"/>
    <mergeCell ref="BO47:BR47"/>
    <mergeCell ref="BS47:CS47"/>
    <mergeCell ref="CT47:CW47"/>
    <mergeCell ref="CX47:DA47"/>
    <mergeCell ref="AJ46:BJ46"/>
    <mergeCell ref="BK46:BN46"/>
    <mergeCell ref="BO46:BR46"/>
    <mergeCell ref="BS46:CS46"/>
    <mergeCell ref="CT46:CW46"/>
    <mergeCell ref="CX46:DA46"/>
    <mergeCell ref="AJ56:AU56"/>
    <mergeCell ref="BS56:CD56"/>
    <mergeCell ref="AJ50:BJ50"/>
    <mergeCell ref="BK50:BN50"/>
    <mergeCell ref="BO50:BR50"/>
    <mergeCell ref="BS50:CS50"/>
    <mergeCell ref="AJ48:BJ48"/>
    <mergeCell ref="BK48:BN48"/>
    <mergeCell ref="BO48:BR48"/>
    <mergeCell ref="BS48:CS48"/>
    <mergeCell ref="CX24:DA24"/>
    <mergeCell ref="CT28:CW28"/>
    <mergeCell ref="CX28:DA28"/>
    <mergeCell ref="CT29:CW29"/>
    <mergeCell ref="CX29:DA29"/>
    <mergeCell ref="BS28:CO28"/>
    <mergeCell ref="CP28:CS28"/>
    <mergeCell ref="BS24:CO24"/>
    <mergeCell ref="CP24:CS24"/>
    <mergeCell ref="BS29:CO29"/>
    <mergeCell ref="CP29:CS29"/>
    <mergeCell ref="CT24:CW24"/>
    <mergeCell ref="CT22:CW22"/>
    <mergeCell ref="CX22:DA22"/>
    <mergeCell ref="CT18:CW18"/>
    <mergeCell ref="CX18:DA18"/>
    <mergeCell ref="BS23:CO23"/>
    <mergeCell ref="CP23:CS23"/>
    <mergeCell ref="CT23:CW23"/>
    <mergeCell ref="CX23:DA23"/>
    <mergeCell ref="CT20:CW20"/>
    <mergeCell ref="CX20:DA20"/>
    <mergeCell ref="BS21:CO21"/>
    <mergeCell ref="CP21:CS21"/>
    <mergeCell ref="CT21:CW21"/>
    <mergeCell ref="CX21:DA21"/>
    <mergeCell ref="CT19:CW19"/>
    <mergeCell ref="CX19:DA19"/>
    <mergeCell ref="BS20:CO20"/>
    <mergeCell ref="CP20:CS20"/>
    <mergeCell ref="BG24:BJ24"/>
    <mergeCell ref="BK24:BN24"/>
    <mergeCell ref="AJ25:BF25"/>
    <mergeCell ref="AJ31:BF31"/>
    <mergeCell ref="AJ32:BF32"/>
    <mergeCell ref="BG31:BJ31"/>
    <mergeCell ref="BK31:BN31"/>
    <mergeCell ref="BO31:BR31"/>
    <mergeCell ref="BG32:BJ32"/>
    <mergeCell ref="BK32:BN32"/>
    <mergeCell ref="BO32:BR32"/>
    <mergeCell ref="BK29:BN29"/>
    <mergeCell ref="BO29:BR29"/>
    <mergeCell ref="AJ28:BF28"/>
    <mergeCell ref="BG28:BJ28"/>
    <mergeCell ref="BK28:BN28"/>
    <mergeCell ref="BO28:BR28"/>
    <mergeCell ref="BO24:BR24"/>
    <mergeCell ref="AF26:AI26"/>
    <mergeCell ref="X26:AA26"/>
    <mergeCell ref="AJ2:BR2"/>
    <mergeCell ref="BS25:CO25"/>
    <mergeCell ref="BS31:CO31"/>
    <mergeCell ref="BS32:CO32"/>
    <mergeCell ref="CP31:CS31"/>
    <mergeCell ref="CT31:CW31"/>
    <mergeCell ref="CX31:DA31"/>
    <mergeCell ref="CP32:CS32"/>
    <mergeCell ref="CT32:CW32"/>
    <mergeCell ref="CX32:DA32"/>
    <mergeCell ref="BO25:BR25"/>
    <mergeCell ref="CX25:DA25"/>
    <mergeCell ref="BG25:BJ25"/>
    <mergeCell ref="CP25:CS25"/>
    <mergeCell ref="CT25:CW25"/>
    <mergeCell ref="AJ22:BF22"/>
    <mergeCell ref="BG22:BJ22"/>
    <mergeCell ref="BK22:BN22"/>
    <mergeCell ref="BO22:BR22"/>
    <mergeCell ref="BS22:CO22"/>
    <mergeCell ref="CP22:CS22"/>
    <mergeCell ref="AJ24:BF24"/>
  </mergeCells>
  <printOptions horizontalCentered="1"/>
  <pageMargins left="0.62992125984251968" right="0.43307086614173229" top="1.4173228346456694" bottom="0.51181102362204722" header="0.31496062992125984" footer="0.51181102362204722"/>
  <pageSetup scale="74" fitToHeight="4" orientation="portrait" r:id="rId1"/>
  <headerFooter>
    <oddHeader>&amp;C&amp;G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pageSetUpPr fitToPage="1"/>
  </sheetPr>
  <dimension ref="A1:L55"/>
  <sheetViews>
    <sheetView topLeftCell="A4" zoomScaleNormal="100" workbookViewId="0">
      <selection activeCell="C22" sqref="C22"/>
    </sheetView>
  </sheetViews>
  <sheetFormatPr baseColWidth="10" defaultColWidth="11.42578125" defaultRowHeight="15" x14ac:dyDescent="0.25"/>
  <cols>
    <col min="1" max="9" width="11.5703125" customWidth="1"/>
  </cols>
  <sheetData>
    <row r="1" spans="1:9" ht="21.75" customHeight="1" x14ac:dyDescent="0.25"/>
    <row r="2" spans="1:9" s="284" customFormat="1" ht="15" customHeight="1" x14ac:dyDescent="0.15"/>
    <row r="3" spans="1:9" ht="18" customHeight="1" x14ac:dyDescent="0.25">
      <c r="B3" s="239"/>
      <c r="C3" s="239"/>
      <c r="D3" s="281" t="str">
        <f>CONCATENATE("CARTA DE ACEPTACION OFERTA No. ",Datos!B24)</f>
        <v>CARTA DE ACEPTACION OFERTA No. 17</v>
      </c>
      <c r="F3" s="239"/>
      <c r="G3" s="239"/>
      <c r="H3" s="239"/>
      <c r="I3" s="239"/>
    </row>
    <row r="4" spans="1:9" s="284" customFormat="1" ht="9" x14ac:dyDescent="0.15"/>
    <row r="5" spans="1:9" s="284" customFormat="1" ht="9" x14ac:dyDescent="0.15"/>
    <row r="6" spans="1:9" ht="16.5" x14ac:dyDescent="0.3">
      <c r="A6" s="304" t="s">
        <v>516</v>
      </c>
      <c r="B6" s="300"/>
      <c r="C6" s="305" t="str">
        <f>+Datos!$B$30</f>
        <v>6 de agosto 2024</v>
      </c>
      <c r="D6" s="306"/>
      <c r="E6" s="306"/>
      <c r="F6" s="306"/>
      <c r="G6" s="306"/>
      <c r="H6" s="306"/>
      <c r="I6" s="232"/>
    </row>
    <row r="7" spans="1:9" s="284" customFormat="1" ht="9" x14ac:dyDescent="0.15">
      <c r="A7" s="307"/>
      <c r="B7" s="307"/>
      <c r="C7" s="308"/>
      <c r="D7" s="308"/>
      <c r="E7" s="308"/>
      <c r="F7" s="308"/>
      <c r="G7" s="308"/>
      <c r="H7" s="308"/>
      <c r="I7" s="286"/>
    </row>
    <row r="8" spans="1:9" ht="18.75" customHeight="1" x14ac:dyDescent="0.3">
      <c r="A8" s="304" t="s">
        <v>517</v>
      </c>
      <c r="B8" s="300"/>
      <c r="C8" s="304" t="str">
        <f>CONCATENATE(Datos!$B$24," del ",Datos!$D$24)</f>
        <v>17 del 31 de julio de 2024</v>
      </c>
      <c r="D8" s="300"/>
      <c r="E8" s="306"/>
      <c r="F8" s="300"/>
      <c r="G8" s="309"/>
      <c r="H8" s="310"/>
      <c r="I8" s="232"/>
    </row>
    <row r="9" spans="1:9" s="284" customFormat="1" ht="9" x14ac:dyDescent="0.15">
      <c r="A9" s="307"/>
      <c r="B9" s="308"/>
      <c r="C9" s="308"/>
      <c r="D9" s="308"/>
      <c r="E9" s="308"/>
      <c r="F9" s="308"/>
      <c r="G9" s="308"/>
      <c r="H9" s="308"/>
      <c r="I9" s="286"/>
    </row>
    <row r="10" spans="1:9" ht="50.25" customHeight="1" x14ac:dyDescent="0.3">
      <c r="A10" s="311" t="s">
        <v>214</v>
      </c>
      <c r="B10" s="300"/>
      <c r="C10" s="1017" t="str">
        <f>+Datos!$B$19</f>
        <v xml:space="preserve">Adquisición de implementos e insumos para la huerta escolar y los jardines internos de la institucióno y lombrices para proyecto de Media Tècnica: Monitoreo Ambiental. </v>
      </c>
      <c r="D10" s="1017"/>
      <c r="E10" s="1017"/>
      <c r="F10" s="1017"/>
      <c r="G10" s="1017"/>
      <c r="H10" s="1017"/>
      <c r="I10" s="232"/>
    </row>
    <row r="11" spans="1:9" s="284" customFormat="1" ht="9" x14ac:dyDescent="0.15">
      <c r="A11" s="307"/>
      <c r="B11" s="308"/>
      <c r="C11" s="308"/>
      <c r="D11" s="308"/>
      <c r="E11" s="308"/>
      <c r="F11" s="308"/>
      <c r="G11" s="308"/>
      <c r="H11" s="308"/>
      <c r="I11" s="286"/>
    </row>
    <row r="12" spans="1:9" ht="23.25" customHeight="1" x14ac:dyDescent="0.3">
      <c r="A12" s="304" t="s">
        <v>518</v>
      </c>
      <c r="B12" s="300"/>
      <c r="C12" s="100" t="str">
        <f>+Datos!$B$65</f>
        <v>VIVERO FLORECER S.A.S</v>
      </c>
      <c r="D12" s="312"/>
      <c r="E12" s="312"/>
      <c r="F12" s="312"/>
      <c r="G12" s="312"/>
      <c r="H12" s="312"/>
      <c r="I12" s="232"/>
    </row>
    <row r="13" spans="1:9" s="284" customFormat="1" ht="9" x14ac:dyDescent="0.15">
      <c r="A13" s="307"/>
      <c r="B13" s="308"/>
      <c r="C13" s="308"/>
      <c r="D13" s="308"/>
      <c r="E13" s="308"/>
      <c r="F13" s="308"/>
      <c r="G13" s="308"/>
      <c r="H13" s="308"/>
      <c r="I13" s="286"/>
    </row>
    <row r="14" spans="1:9" s="284" customFormat="1" ht="9" x14ac:dyDescent="0.15">
      <c r="A14" s="307"/>
      <c r="B14" s="308"/>
      <c r="C14" s="308"/>
      <c r="D14" s="308"/>
      <c r="E14" s="308"/>
      <c r="F14" s="308"/>
      <c r="G14" s="308"/>
      <c r="H14" s="308"/>
      <c r="I14" s="286"/>
    </row>
    <row r="15" spans="1:9" ht="17.25" customHeight="1" x14ac:dyDescent="0.25">
      <c r="A15" s="1014" t="str">
        <f>CONCATENATE("POR MEDIO DE LA PRESENTE, LA INSTITUCIÓN EDUCATIVA ",Datos!$B$4," DE MEDELLÍN (ANTIOQUIA) ACEPTA LA PROPUESTA POR USTED PRESENTADA, EN LAS SIGUIENTES CONDICIONES: ")</f>
        <v xml:space="preserve">POR MEDIO DE LA PRESENTE, LA INSTITUCIÓN EDUCATIVA INSTITUCIÓN EDUCATIVA SAN ROBERTO BELARMINO DE MEDELLÍN (ANTIOQUIA) ACEPTA LA PROPUESTA POR USTED PRESENTADA, EN LAS SIGUIENTES CONDICIONES: </v>
      </c>
      <c r="B15" s="1014"/>
      <c r="C15" s="1014"/>
      <c r="D15" s="1014"/>
      <c r="E15" s="1014"/>
      <c r="F15" s="1014"/>
      <c r="G15" s="1014"/>
      <c r="H15" s="1014"/>
      <c r="I15" s="282"/>
    </row>
    <row r="16" spans="1:9" ht="21" customHeight="1" x14ac:dyDescent="0.25">
      <c r="A16" s="1014"/>
      <c r="B16" s="1014"/>
      <c r="C16" s="1014"/>
      <c r="D16" s="1014"/>
      <c r="E16" s="1014"/>
      <c r="F16" s="1014"/>
      <c r="G16" s="1014"/>
      <c r="H16" s="1014"/>
      <c r="I16" s="282"/>
    </row>
    <row r="17" spans="1:12" s="284" customFormat="1" ht="9" x14ac:dyDescent="0.15">
      <c r="A17" s="307"/>
      <c r="B17" s="308"/>
      <c r="C17" s="308"/>
      <c r="D17" s="308"/>
      <c r="E17" s="308"/>
      <c r="F17" s="308"/>
      <c r="G17" s="308"/>
      <c r="H17" s="308"/>
      <c r="I17" s="286"/>
    </row>
    <row r="18" spans="1:12" s="284" customFormat="1" ht="9" x14ac:dyDescent="0.15">
      <c r="A18" s="307"/>
      <c r="B18" s="308"/>
      <c r="C18" s="308"/>
      <c r="D18" s="308"/>
      <c r="E18" s="308"/>
      <c r="F18" s="308"/>
      <c r="G18" s="308"/>
      <c r="H18" s="308"/>
      <c r="I18" s="286"/>
    </row>
    <row r="19" spans="1:12" ht="16.5" x14ac:dyDescent="0.3">
      <c r="A19" s="304" t="s">
        <v>215</v>
      </c>
      <c r="B19" s="300"/>
      <c r="C19" s="1015" t="s">
        <v>780</v>
      </c>
      <c r="D19" s="1015"/>
      <c r="E19" s="1015"/>
      <c r="F19" s="1015"/>
      <c r="G19" s="1015"/>
      <c r="H19" s="1015"/>
      <c r="I19" s="283"/>
    </row>
    <row r="20" spans="1:12" ht="16.5" x14ac:dyDescent="0.3">
      <c r="A20" s="304"/>
      <c r="B20" s="306"/>
      <c r="C20" s="1015"/>
      <c r="D20" s="1015"/>
      <c r="E20" s="1015"/>
      <c r="F20" s="1015"/>
      <c r="G20" s="1015"/>
      <c r="H20" s="1015"/>
      <c r="I20" s="1013" t="s">
        <v>519</v>
      </c>
      <c r="J20" s="1013"/>
      <c r="K20" s="1013"/>
      <c r="L20" s="1013"/>
    </row>
    <row r="21" spans="1:12" s="284" customFormat="1" ht="9" x14ac:dyDescent="0.15">
      <c r="A21" s="307"/>
      <c r="B21" s="308"/>
      <c r="C21" s="313"/>
      <c r="D21" s="313"/>
      <c r="E21" s="313"/>
      <c r="F21" s="313"/>
      <c r="G21" s="313"/>
      <c r="H21" s="313"/>
      <c r="I21" s="287"/>
    </row>
    <row r="22" spans="1:12" ht="16.5" x14ac:dyDescent="0.3">
      <c r="A22" s="304" t="s">
        <v>520</v>
      </c>
      <c r="B22" s="300"/>
      <c r="C22" s="304" t="str">
        <f>CONCATENATE(Datos!B18,"  contados a partir de la suscripción del  contrato.")</f>
        <v>25 dìas  contados a partir de la suscripción del  contrato.</v>
      </c>
      <c r="D22" s="306"/>
      <c r="E22" s="306"/>
      <c r="F22" s="306"/>
      <c r="G22" s="306"/>
      <c r="H22" s="306"/>
      <c r="I22" s="232"/>
    </row>
    <row r="23" spans="1:12" s="284" customFormat="1" ht="9" x14ac:dyDescent="0.15">
      <c r="A23" s="307"/>
      <c r="B23" s="308"/>
      <c r="C23" s="308"/>
      <c r="D23" s="308"/>
      <c r="E23" s="308"/>
      <c r="F23" s="308"/>
      <c r="G23" s="308"/>
      <c r="H23" s="308"/>
      <c r="I23" s="286"/>
    </row>
    <row r="24" spans="1:12" ht="16.5" x14ac:dyDescent="0.3">
      <c r="A24" s="304" t="s">
        <v>521</v>
      </c>
      <c r="B24" s="300"/>
      <c r="C24" s="100" t="str">
        <f>CONCATENATE("INSTITUCIÓN EDUCATIVA ",Datos!$B$4)</f>
        <v>INSTITUCIÓN EDUCATIVA INSTITUCIÓN EDUCATIVA SAN ROBERTO BELARMINO</v>
      </c>
      <c r="D24" s="314"/>
      <c r="E24" s="315"/>
      <c r="F24" s="306"/>
      <c r="G24" s="306"/>
      <c r="H24" s="306"/>
      <c r="I24" s="232"/>
    </row>
    <row r="25" spans="1:12" s="284" customFormat="1" ht="9" x14ac:dyDescent="0.15">
      <c r="A25" s="307"/>
      <c r="B25" s="308"/>
      <c r="C25" s="308"/>
      <c r="D25" s="308"/>
      <c r="E25" s="308"/>
      <c r="F25" s="308"/>
      <c r="G25" s="308"/>
      <c r="H25" s="308"/>
      <c r="I25" s="286"/>
    </row>
    <row r="26" spans="1:12" ht="16.5" x14ac:dyDescent="0.3">
      <c r="A26" s="304" t="s">
        <v>522</v>
      </c>
      <c r="B26" s="300"/>
      <c r="C26" s="1018" t="str">
        <f>+Datos!$B$22</f>
        <v>100% de a la ejecución del contrato y al recibido a satisfacción por parte del Rector (a)</v>
      </c>
      <c r="D26" s="1018"/>
      <c r="E26" s="1018"/>
      <c r="F26" s="1018"/>
      <c r="G26" s="1018"/>
      <c r="H26" s="1018"/>
      <c r="I26" s="232"/>
    </row>
    <row r="27" spans="1:12" s="284" customFormat="1" ht="9" x14ac:dyDescent="0.15">
      <c r="A27" s="307"/>
      <c r="B27" s="308"/>
      <c r="C27" s="308"/>
      <c r="D27" s="308"/>
      <c r="E27" s="308"/>
      <c r="F27" s="308"/>
      <c r="G27" s="308"/>
      <c r="H27" s="308"/>
      <c r="I27" s="286"/>
    </row>
    <row r="28" spans="1:12" ht="16.5" x14ac:dyDescent="0.3">
      <c r="A28" s="304" t="s">
        <v>523</v>
      </c>
      <c r="B28" s="306"/>
      <c r="C28" s="306"/>
      <c r="D28" s="306"/>
      <c r="E28" s="316"/>
      <c r="F28" s="306"/>
      <c r="G28" s="306"/>
      <c r="H28" s="306"/>
      <c r="I28" s="232"/>
    </row>
    <row r="29" spans="1:12" ht="16.5" x14ac:dyDescent="0.3">
      <c r="A29" s="242" t="s">
        <v>524</v>
      </c>
      <c r="B29" s="240"/>
      <c r="C29" s="240"/>
      <c r="D29" s="240"/>
      <c r="E29" s="240"/>
      <c r="F29" s="240"/>
      <c r="G29" s="240"/>
      <c r="H29" s="240"/>
      <c r="I29" s="232"/>
    </row>
    <row r="30" spans="1:12" s="284" customFormat="1" ht="9" x14ac:dyDescent="0.15">
      <c r="A30" s="285"/>
      <c r="B30" s="285"/>
      <c r="C30" s="285"/>
      <c r="D30" s="285"/>
      <c r="E30" s="285"/>
      <c r="F30" s="285"/>
      <c r="G30" s="285"/>
      <c r="H30" s="285"/>
      <c r="I30" s="286"/>
    </row>
    <row r="31" spans="1:12" ht="19.5" customHeight="1" x14ac:dyDescent="0.3">
      <c r="A31" s="241" t="s">
        <v>525</v>
      </c>
      <c r="B31" s="243"/>
      <c r="C31" s="243"/>
      <c r="D31" s="243"/>
      <c r="E31" s="243"/>
      <c r="F31" s="243"/>
      <c r="G31" s="243"/>
      <c r="H31" s="243"/>
      <c r="I31" s="232"/>
    </row>
    <row r="32" spans="1:12" ht="16.5" customHeight="1" x14ac:dyDescent="0.25">
      <c r="A32" s="1016" t="s">
        <v>694</v>
      </c>
      <c r="B32" s="1016"/>
      <c r="C32" s="1016"/>
      <c r="D32" s="1016"/>
      <c r="E32" s="1016"/>
      <c r="F32" s="1016"/>
      <c r="G32" s="1016"/>
      <c r="H32" s="1016"/>
      <c r="I32" s="243"/>
    </row>
    <row r="33" spans="1:9" ht="15" customHeight="1" x14ac:dyDescent="0.25">
      <c r="A33" s="1016"/>
      <c r="B33" s="1016"/>
      <c r="C33" s="1016"/>
      <c r="D33" s="1016"/>
      <c r="E33" s="1016"/>
      <c r="F33" s="1016"/>
      <c r="G33" s="1016"/>
      <c r="H33" s="1016"/>
      <c r="I33" s="243"/>
    </row>
    <row r="34" spans="1:9" ht="78" customHeight="1" x14ac:dyDescent="0.25">
      <c r="A34" s="1016"/>
      <c r="B34" s="1016"/>
      <c r="C34" s="1016"/>
      <c r="D34" s="1016"/>
      <c r="E34" s="1016"/>
      <c r="F34" s="1016"/>
      <c r="G34" s="1016"/>
      <c r="H34" s="1016"/>
      <c r="I34" s="243"/>
    </row>
    <row r="35" spans="1:9" s="284" customFormat="1" ht="9" x14ac:dyDescent="0.15">
      <c r="A35" s="285"/>
      <c r="B35" s="285"/>
      <c r="C35" s="285"/>
      <c r="D35" s="285"/>
      <c r="E35" s="285"/>
      <c r="F35" s="285"/>
      <c r="G35" s="285"/>
      <c r="H35" s="285"/>
      <c r="I35" s="286"/>
    </row>
    <row r="36" spans="1:9" ht="16.5" x14ac:dyDescent="0.3">
      <c r="A36" s="240" t="s">
        <v>526</v>
      </c>
      <c r="B36" s="240"/>
      <c r="C36" s="240"/>
      <c r="D36" s="240"/>
      <c r="E36" s="240"/>
      <c r="F36" s="240"/>
      <c r="G36" s="240"/>
      <c r="H36" s="240"/>
      <c r="I36" s="232"/>
    </row>
    <row r="37" spans="1:9" ht="20.25" customHeight="1" x14ac:dyDescent="0.3">
      <c r="A37" s="232" t="s">
        <v>527</v>
      </c>
      <c r="B37" s="232"/>
      <c r="C37" s="232"/>
      <c r="D37" s="232"/>
      <c r="E37" s="232"/>
      <c r="F37" s="232"/>
      <c r="G37" s="232"/>
      <c r="H37" s="232"/>
      <c r="I37" s="232"/>
    </row>
    <row r="38" spans="1:9" ht="16.5" x14ac:dyDescent="0.3">
      <c r="A38" s="232"/>
      <c r="B38" s="232"/>
      <c r="C38" s="232"/>
      <c r="D38" s="232"/>
      <c r="E38" s="232"/>
      <c r="F38" s="232"/>
      <c r="G38" s="232"/>
      <c r="H38" s="232"/>
      <c r="I38" s="232"/>
    </row>
    <row r="39" spans="1:9" ht="16.5" x14ac:dyDescent="0.3">
      <c r="A39" s="232" t="s">
        <v>275</v>
      </c>
      <c r="B39" s="232"/>
      <c r="C39" s="232"/>
      <c r="D39" s="232"/>
      <c r="E39" s="232"/>
      <c r="F39" s="232"/>
      <c r="G39" s="232"/>
      <c r="H39" s="232"/>
      <c r="I39" s="232"/>
    </row>
    <row r="40" spans="1:9" ht="16.5" x14ac:dyDescent="0.3">
      <c r="A40" s="232"/>
      <c r="B40" s="232"/>
      <c r="C40" s="232"/>
      <c r="D40" s="232"/>
      <c r="E40" s="232"/>
      <c r="F40" s="232"/>
      <c r="G40" s="232"/>
      <c r="H40" s="232"/>
      <c r="I40" s="232"/>
    </row>
    <row r="41" spans="1:9" ht="16.5" x14ac:dyDescent="0.3">
      <c r="A41" s="232"/>
      <c r="B41" s="232"/>
      <c r="C41" s="232"/>
      <c r="D41" s="232"/>
      <c r="E41" s="232"/>
      <c r="F41" s="240"/>
      <c r="G41" s="232"/>
      <c r="H41" s="232"/>
      <c r="I41" s="232"/>
    </row>
    <row r="42" spans="1:9" ht="16.5" x14ac:dyDescent="0.3">
      <c r="A42" s="244" t="str">
        <f>+Datos!B7</f>
        <v>ALICIA MARIA MARIN OCHOA</v>
      </c>
      <c r="B42" s="245"/>
      <c r="C42" s="245"/>
      <c r="D42" s="232"/>
      <c r="E42" s="232"/>
      <c r="F42" s="232"/>
      <c r="G42" s="232"/>
      <c r="H42" s="232"/>
      <c r="I42" s="232"/>
    </row>
    <row r="43" spans="1:9" ht="16.5" x14ac:dyDescent="0.3">
      <c r="A43" s="493" t="str">
        <f>+Datos!A7</f>
        <v xml:space="preserve">Rector(a) </v>
      </c>
      <c r="B43" s="232"/>
      <c r="C43" s="232"/>
      <c r="D43" s="232"/>
      <c r="E43" s="232"/>
      <c r="F43" s="232"/>
      <c r="G43" s="232"/>
      <c r="H43" s="232"/>
      <c r="I43" s="232"/>
    </row>
    <row r="44" spans="1:9" ht="16.5" x14ac:dyDescent="0.3">
      <c r="A44" s="232"/>
      <c r="B44" s="232"/>
      <c r="C44" s="232"/>
      <c r="D44" s="232"/>
      <c r="E44" s="232"/>
      <c r="F44" s="232"/>
      <c r="G44" s="232"/>
      <c r="H44" s="232"/>
      <c r="I44" s="232"/>
    </row>
    <row r="45" spans="1:9" ht="16.5" x14ac:dyDescent="0.3">
      <c r="A45" s="232"/>
      <c r="B45" s="232"/>
      <c r="C45" s="232"/>
      <c r="D45" s="232"/>
      <c r="E45" s="232"/>
      <c r="F45" s="232"/>
      <c r="G45" s="232"/>
      <c r="H45" s="232"/>
      <c r="I45" s="232"/>
    </row>
    <row r="55" spans="4:9" x14ac:dyDescent="0.25">
      <c r="D55" s="151"/>
      <c r="E55" s="151"/>
      <c r="F55" s="151"/>
      <c r="G55" s="151"/>
      <c r="H55" s="151"/>
      <c r="I55" s="151"/>
    </row>
  </sheetData>
  <mergeCells count="6">
    <mergeCell ref="I20:L20"/>
    <mergeCell ref="A15:H16"/>
    <mergeCell ref="C19:H20"/>
    <mergeCell ref="A32:H34"/>
    <mergeCell ref="C10:H10"/>
    <mergeCell ref="C26:H26"/>
  </mergeCells>
  <printOptions horizontalCentered="1"/>
  <pageMargins left="0.62992125984251968" right="0.43307086614173229" top="1.4173228346456694" bottom="0.51181102362204722" header="0.31496062992125984" footer="0.51181102362204722"/>
  <pageSetup fitToHeight="4" orientation="portrait" r:id="rId1"/>
  <headerFooter>
    <oddHeader>&amp;C&amp;G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C000"/>
    <pageSetUpPr fitToPage="1"/>
  </sheetPr>
  <dimension ref="A1:AJ65"/>
  <sheetViews>
    <sheetView topLeftCell="A16" zoomScaleNormal="100" workbookViewId="0">
      <selection activeCell="A36" sqref="A36"/>
    </sheetView>
  </sheetViews>
  <sheetFormatPr baseColWidth="10" defaultColWidth="11.42578125" defaultRowHeight="12.75" x14ac:dyDescent="0.2"/>
  <cols>
    <col min="1" max="1" width="3.28515625" style="41" customWidth="1"/>
    <col min="2" max="2" width="3" style="25" customWidth="1"/>
    <col min="3" max="3" width="3.28515625" style="25" customWidth="1"/>
    <col min="4" max="6" width="3" style="25" customWidth="1"/>
    <col min="7" max="7" width="3.140625" style="25" customWidth="1"/>
    <col min="8" max="8" width="3.28515625" style="25" customWidth="1"/>
    <col min="9" max="9" width="2.85546875" style="25" customWidth="1"/>
    <col min="10" max="10" width="2.7109375" style="25" customWidth="1"/>
    <col min="11" max="14" width="3" style="25" customWidth="1"/>
    <col min="15" max="15" width="3.42578125" style="25" customWidth="1"/>
    <col min="16" max="16" width="3.85546875" style="25" customWidth="1"/>
    <col min="17" max="17" width="3.42578125" style="25" customWidth="1"/>
    <col min="18" max="18" width="3.140625" style="25" customWidth="1"/>
    <col min="19" max="20" width="3" style="25" customWidth="1"/>
    <col min="21" max="22" width="3.42578125" style="25" customWidth="1"/>
    <col min="23" max="31" width="3" style="25" customWidth="1"/>
    <col min="32" max="32" width="3.5703125" style="25" customWidth="1"/>
    <col min="33" max="36" width="3" style="25" customWidth="1"/>
    <col min="37" max="16384" width="11.42578125" style="3"/>
  </cols>
  <sheetData>
    <row r="1" spans="1:36" ht="11.25" customHeight="1" x14ac:dyDescent="0.2">
      <c r="A1" s="484"/>
    </row>
    <row r="2" spans="1:36" x14ac:dyDescent="0.2">
      <c r="A2" s="336"/>
    </row>
    <row r="3" spans="1:36" ht="12.75" customHeight="1" x14ac:dyDescent="0.2">
      <c r="A3" s="1023" t="str">
        <f>CONCATENATE("Resolución Rectoral 
Adjudicación Nro. ",Datos!$B$87," del ",Datos!$D$87)</f>
        <v>Resolución Rectoral 
Adjudicación Nro. 13 DE 2022 del 6 de agosto 2024</v>
      </c>
      <c r="B3" s="1023"/>
      <c r="C3" s="1023"/>
      <c r="D3" s="1023"/>
      <c r="E3" s="1023"/>
      <c r="F3" s="1023"/>
      <c r="G3" s="1023"/>
      <c r="H3" s="1023"/>
      <c r="I3" s="1023"/>
      <c r="J3" s="1023"/>
      <c r="K3" s="1023"/>
      <c r="L3" s="1023"/>
      <c r="M3" s="1023"/>
      <c r="N3" s="1023"/>
      <c r="O3" s="1023"/>
      <c r="P3" s="1023"/>
      <c r="Q3" s="1023"/>
      <c r="R3" s="1023"/>
      <c r="S3" s="1023"/>
      <c r="T3" s="1023"/>
      <c r="U3" s="1023"/>
      <c r="V3" s="1023"/>
      <c r="W3" s="1023"/>
      <c r="X3" s="1023"/>
      <c r="Y3" s="1023"/>
      <c r="Z3" s="1023"/>
      <c r="AA3" s="1023"/>
      <c r="AB3" s="1023"/>
      <c r="AC3" s="1023"/>
      <c r="AD3" s="1023"/>
      <c r="AE3" s="1023"/>
      <c r="AF3" s="1023"/>
      <c r="AG3" s="1023"/>
      <c r="AH3" s="1023"/>
      <c r="AI3" s="1023"/>
      <c r="AJ3" s="1023"/>
    </row>
    <row r="4" spans="1:36" ht="12.75" customHeight="1" x14ac:dyDescent="0.2">
      <c r="A4" s="1023"/>
      <c r="B4" s="1023"/>
      <c r="C4" s="1023"/>
      <c r="D4" s="1023"/>
      <c r="E4" s="1023"/>
      <c r="F4" s="1023"/>
      <c r="G4" s="1023"/>
      <c r="H4" s="1023"/>
      <c r="I4" s="1023"/>
      <c r="J4" s="1023"/>
      <c r="K4" s="1023"/>
      <c r="L4" s="1023"/>
      <c r="M4" s="1023"/>
      <c r="N4" s="1023"/>
      <c r="O4" s="1023"/>
      <c r="P4" s="1023"/>
      <c r="Q4" s="1023"/>
      <c r="R4" s="1023"/>
      <c r="S4" s="1023"/>
      <c r="T4" s="1023"/>
      <c r="U4" s="1023"/>
      <c r="V4" s="1023"/>
      <c r="W4" s="1023"/>
      <c r="X4" s="1023"/>
      <c r="Y4" s="1023"/>
      <c r="Z4" s="1023"/>
      <c r="AA4" s="1023"/>
      <c r="AB4" s="1023"/>
      <c r="AC4" s="1023"/>
      <c r="AD4" s="1023"/>
      <c r="AE4" s="1023"/>
      <c r="AF4" s="1023"/>
      <c r="AG4" s="1023"/>
      <c r="AH4" s="1023"/>
      <c r="AI4" s="1023"/>
      <c r="AJ4" s="1023"/>
    </row>
    <row r="5" spans="1:36" x14ac:dyDescent="0.2">
      <c r="A5" s="1023"/>
      <c r="B5" s="1023"/>
      <c r="C5" s="1023"/>
      <c r="D5" s="1023"/>
      <c r="E5" s="1023"/>
      <c r="F5" s="1023"/>
      <c r="G5" s="1023"/>
      <c r="H5" s="1023"/>
      <c r="I5" s="1023"/>
      <c r="J5" s="1023"/>
      <c r="K5" s="1023"/>
      <c r="L5" s="1023"/>
      <c r="M5" s="1023"/>
      <c r="N5" s="1023"/>
      <c r="O5" s="1023"/>
      <c r="P5" s="1023"/>
      <c r="Q5" s="1023"/>
      <c r="R5" s="1023"/>
      <c r="S5" s="1023"/>
      <c r="T5" s="1023"/>
      <c r="U5" s="1023"/>
      <c r="V5" s="1023"/>
      <c r="W5" s="1023"/>
      <c r="X5" s="1023"/>
      <c r="Y5" s="1023"/>
      <c r="Z5" s="1023"/>
      <c r="AA5" s="1023"/>
      <c r="AB5" s="1023"/>
      <c r="AC5" s="1023"/>
      <c r="AD5" s="1023"/>
      <c r="AE5" s="1023"/>
      <c r="AF5" s="1023"/>
      <c r="AG5" s="1023"/>
      <c r="AH5" s="1023"/>
      <c r="AI5" s="1023"/>
      <c r="AJ5" s="1023"/>
    </row>
    <row r="6" spans="1:36" x14ac:dyDescent="0.2">
      <c r="A6" s="249"/>
      <c r="B6" s="51"/>
      <c r="C6" s="51"/>
      <c r="D6" s="5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row>
    <row r="7" spans="1:36" ht="42" customHeight="1" x14ac:dyDescent="0.2">
      <c r="A7" s="1025" t="str">
        <f>CONCATENATE("“Por medio del cual se adjudica la Invitación pública Nº ",Datos!$B$24," para el ",Datos!$B$19,"”")</f>
        <v>“Por medio del cual se adjudica la Invitación pública Nº 17 para el Adquisición de implementos e insumos para la huerta escolar y los jardines internos de la institucióno y lombrices para proyecto de Media Tècnica: Monitoreo Ambiental. ”</v>
      </c>
      <c r="B7" s="1025"/>
      <c r="C7" s="1025"/>
      <c r="D7" s="1025"/>
      <c r="E7" s="1025"/>
      <c r="F7" s="1025"/>
      <c r="G7" s="1025"/>
      <c r="H7" s="1025"/>
      <c r="I7" s="1025"/>
      <c r="J7" s="1025"/>
      <c r="K7" s="1025"/>
      <c r="L7" s="1025"/>
      <c r="M7" s="1025"/>
      <c r="N7" s="1025"/>
      <c r="O7" s="1025"/>
      <c r="P7" s="1025"/>
      <c r="Q7" s="1025"/>
      <c r="R7" s="1025"/>
      <c r="S7" s="1025"/>
      <c r="T7" s="1025"/>
      <c r="U7" s="1025"/>
      <c r="V7" s="1025"/>
      <c r="W7" s="1025"/>
      <c r="X7" s="1025"/>
      <c r="Y7" s="1025"/>
      <c r="Z7" s="1025"/>
      <c r="AA7" s="1025"/>
      <c r="AB7" s="1025"/>
      <c r="AC7" s="1025"/>
      <c r="AD7" s="1025"/>
      <c r="AE7" s="1025"/>
      <c r="AF7" s="1025"/>
      <c r="AG7" s="1025"/>
      <c r="AH7" s="1025"/>
      <c r="AI7" s="1025"/>
      <c r="AJ7" s="1025"/>
    </row>
    <row r="8" spans="1:36" ht="12.75" customHeight="1" x14ac:dyDescent="0.2">
      <c r="A8" s="214"/>
      <c r="B8" s="214"/>
      <c r="C8" s="214"/>
      <c r="D8" s="214"/>
      <c r="E8" s="214"/>
      <c r="F8" s="214"/>
      <c r="G8" s="214"/>
      <c r="H8" s="214"/>
      <c r="I8" s="214"/>
      <c r="J8" s="214"/>
      <c r="K8" s="214"/>
      <c r="L8" s="214"/>
      <c r="M8" s="214"/>
      <c r="N8" s="214"/>
      <c r="O8" s="214"/>
      <c r="P8" s="214"/>
      <c r="Q8" s="214"/>
      <c r="R8" s="214"/>
      <c r="S8" s="214"/>
      <c r="T8" s="214"/>
      <c r="U8" s="214"/>
      <c r="V8" s="214"/>
      <c r="W8" s="214"/>
      <c r="X8" s="214"/>
      <c r="Y8" s="214"/>
      <c r="Z8" s="214"/>
      <c r="AA8" s="214"/>
      <c r="AB8" s="214"/>
      <c r="AC8" s="214"/>
      <c r="AD8" s="214"/>
      <c r="AE8" s="214"/>
      <c r="AF8" s="214"/>
      <c r="AG8" s="214"/>
      <c r="AH8" s="214"/>
      <c r="AI8" s="214"/>
      <c r="AJ8" s="214"/>
    </row>
    <row r="9" spans="1:36" x14ac:dyDescent="0.2">
      <c r="A9" s="346"/>
      <c r="B9" s="51"/>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J9" s="51"/>
    </row>
    <row r="10" spans="1:36" x14ac:dyDescent="0.2">
      <c r="A10" s="809" t="s">
        <v>528</v>
      </c>
      <c r="B10" s="809"/>
      <c r="C10" s="809"/>
      <c r="D10" s="809"/>
      <c r="E10" s="809"/>
      <c r="F10" s="809"/>
      <c r="G10" s="809"/>
      <c r="H10" s="809"/>
      <c r="I10" s="809"/>
      <c r="J10" s="809"/>
      <c r="K10" s="809"/>
      <c r="L10" s="809"/>
      <c r="M10" s="809"/>
      <c r="N10" s="809"/>
      <c r="O10" s="809"/>
      <c r="P10" s="809"/>
      <c r="Q10" s="809"/>
      <c r="R10" s="809"/>
      <c r="S10" s="809"/>
      <c r="T10" s="809"/>
      <c r="U10" s="809"/>
      <c r="V10" s="809"/>
      <c r="W10" s="809"/>
      <c r="X10" s="809"/>
      <c r="Y10" s="809"/>
      <c r="Z10" s="809"/>
      <c r="AA10" s="809"/>
      <c r="AB10" s="809"/>
      <c r="AC10" s="809"/>
      <c r="AD10" s="809"/>
      <c r="AE10" s="809"/>
      <c r="AF10" s="809"/>
      <c r="AG10" s="809"/>
      <c r="AH10" s="809"/>
      <c r="AI10" s="809"/>
      <c r="AJ10" s="809"/>
    </row>
    <row r="11" spans="1:36" ht="16.5" customHeight="1" x14ac:dyDescent="0.2">
      <c r="A11" s="809"/>
      <c r="B11" s="809"/>
      <c r="C11" s="809"/>
      <c r="D11" s="809"/>
      <c r="E11" s="809"/>
      <c r="F11" s="809"/>
      <c r="G11" s="809"/>
      <c r="H11" s="809"/>
      <c r="I11" s="809"/>
      <c r="J11" s="809"/>
      <c r="K11" s="809"/>
      <c r="L11" s="809"/>
      <c r="M11" s="809"/>
      <c r="N11" s="809"/>
      <c r="O11" s="809"/>
      <c r="P11" s="809"/>
      <c r="Q11" s="809"/>
      <c r="R11" s="809"/>
      <c r="S11" s="809"/>
      <c r="T11" s="809"/>
      <c r="U11" s="809"/>
      <c r="V11" s="809"/>
      <c r="W11" s="809"/>
      <c r="X11" s="809"/>
      <c r="Y11" s="809"/>
      <c r="Z11" s="809"/>
      <c r="AA11" s="809"/>
      <c r="AB11" s="809"/>
      <c r="AC11" s="809"/>
      <c r="AD11" s="809"/>
      <c r="AE11" s="809"/>
      <c r="AF11" s="809"/>
      <c r="AG11" s="809"/>
      <c r="AH11" s="809"/>
      <c r="AI11" s="809"/>
      <c r="AJ11" s="809"/>
    </row>
    <row r="12" spans="1:36" x14ac:dyDescent="0.2">
      <c r="A12" s="346"/>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row>
    <row r="13" spans="1:36" x14ac:dyDescent="0.2">
      <c r="A13" s="1020" t="s">
        <v>184</v>
      </c>
      <c r="B13" s="1020"/>
      <c r="C13" s="1020"/>
      <c r="D13" s="1020"/>
      <c r="E13" s="1020"/>
      <c r="F13" s="1020"/>
      <c r="G13" s="1020"/>
      <c r="H13" s="1020"/>
      <c r="I13" s="1020"/>
      <c r="J13" s="1020"/>
      <c r="K13" s="1020"/>
      <c r="L13" s="1020"/>
      <c r="M13" s="1020"/>
      <c r="N13" s="1020"/>
      <c r="O13" s="1020"/>
      <c r="P13" s="1020"/>
      <c r="Q13" s="1020"/>
      <c r="R13" s="1020"/>
      <c r="S13" s="1020"/>
      <c r="T13" s="1020"/>
      <c r="U13" s="1020"/>
      <c r="V13" s="1020"/>
      <c r="W13" s="1020"/>
      <c r="X13" s="1020"/>
      <c r="Y13" s="1020"/>
      <c r="Z13" s="1020"/>
      <c r="AA13" s="1020"/>
      <c r="AB13" s="1020"/>
      <c r="AC13" s="1020"/>
      <c r="AD13" s="1020"/>
      <c r="AE13" s="1020"/>
      <c r="AF13" s="1020"/>
      <c r="AG13" s="1020"/>
      <c r="AH13" s="1020"/>
      <c r="AI13" s="1020"/>
      <c r="AJ13" s="1020"/>
    </row>
    <row r="14" spans="1:36" x14ac:dyDescent="0.2">
      <c r="A14" s="357"/>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row>
    <row r="15" spans="1:36" x14ac:dyDescent="0.2">
      <c r="A15" s="1024" t="s">
        <v>529</v>
      </c>
      <c r="B15" s="1024"/>
      <c r="C15" s="1024"/>
      <c r="D15" s="1024"/>
      <c r="E15" s="1024"/>
      <c r="F15" s="102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row>
    <row r="16" spans="1:36" ht="18.75" customHeight="1" x14ac:dyDescent="0.2">
      <c r="A16" s="1024"/>
      <c r="B16" s="1024"/>
      <c r="C16" s="1024"/>
      <c r="D16" s="1024"/>
      <c r="E16" s="1024"/>
      <c r="F16" s="1024"/>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row>
    <row r="17" spans="1:36" ht="38.25" customHeight="1" x14ac:dyDescent="0.2">
      <c r="A17" s="809" t="str">
        <f>CONCATENATE("Que para tal efecto se publicó en la pagina web de la Institución la invitación pública Nº ",Datos!$B$24," cuyo objeto es:  ",Datos!$B$19)</f>
        <v xml:space="preserve">Que para tal efecto se publicó en la pagina web de la Institución la invitación pública Nº 17 cuyo objeto es:  Adquisición de implementos e insumos para la huerta escolar y los jardines internos de la institucióno y lombrices para proyecto de Media Tècnica: Monitoreo Ambiental. </v>
      </c>
      <c r="B17" s="809"/>
      <c r="C17" s="809"/>
      <c r="D17" s="809"/>
      <c r="E17" s="809"/>
      <c r="F17" s="809"/>
      <c r="G17" s="809"/>
      <c r="H17" s="809"/>
      <c r="I17" s="809"/>
      <c r="J17" s="809"/>
      <c r="K17" s="809"/>
      <c r="L17" s="809"/>
      <c r="M17" s="809"/>
      <c r="N17" s="809"/>
      <c r="O17" s="809"/>
      <c r="P17" s="809"/>
      <c r="Q17" s="809"/>
      <c r="R17" s="809"/>
      <c r="S17" s="809"/>
      <c r="T17" s="809"/>
      <c r="U17" s="809"/>
      <c r="V17" s="809"/>
      <c r="W17" s="809"/>
      <c r="X17" s="809"/>
      <c r="Y17" s="809"/>
      <c r="Z17" s="809"/>
      <c r="AA17" s="809"/>
      <c r="AB17" s="809"/>
      <c r="AC17" s="809"/>
      <c r="AD17" s="809"/>
      <c r="AE17" s="809"/>
      <c r="AF17" s="809"/>
      <c r="AG17" s="809"/>
      <c r="AH17" s="809"/>
      <c r="AI17" s="809"/>
      <c r="AJ17" s="809"/>
    </row>
    <row r="18" spans="1:36" x14ac:dyDescent="0.2">
      <c r="A18" s="50"/>
      <c r="B18" s="50"/>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row>
    <row r="19" spans="1:36" x14ac:dyDescent="0.2">
      <c r="A19" s="162" t="s">
        <v>530</v>
      </c>
      <c r="B19" s="162"/>
      <c r="C19" s="162"/>
      <c r="D19" s="162"/>
      <c r="E19" s="162"/>
      <c r="F19" s="162"/>
      <c r="G19" s="162"/>
      <c r="H19" s="162"/>
      <c r="I19" s="162"/>
      <c r="J19" s="162"/>
      <c r="K19" s="162"/>
      <c r="L19" s="162"/>
      <c r="M19" s="162"/>
      <c r="N19" s="162"/>
      <c r="O19" s="162"/>
      <c r="P19" s="162"/>
      <c r="Q19" s="162"/>
      <c r="R19" s="162"/>
      <c r="S19" s="162"/>
      <c r="T19" s="162"/>
      <c r="U19" s="162"/>
      <c r="V19" s="162"/>
      <c r="W19" s="51"/>
      <c r="X19" s="51"/>
      <c r="Y19" s="51"/>
      <c r="Z19" s="51"/>
      <c r="AA19" s="51"/>
      <c r="AB19" s="51"/>
      <c r="AC19" s="51"/>
      <c r="AD19" s="51"/>
      <c r="AE19" s="51"/>
      <c r="AF19" s="51"/>
      <c r="AG19" s="51"/>
      <c r="AH19" s="51"/>
      <c r="AI19" s="51"/>
      <c r="AJ19" s="51"/>
    </row>
    <row r="20" spans="1:36" x14ac:dyDescent="0.2">
      <c r="A20" s="57" t="s">
        <v>189</v>
      </c>
      <c r="B20" s="1026" t="str">
        <f>+Datos!$B$65</f>
        <v>VIVERO FLORECER S.A.S</v>
      </c>
      <c r="C20" s="1026"/>
      <c r="D20" s="1026"/>
      <c r="E20" s="1026"/>
      <c r="F20" s="1026"/>
      <c r="G20" s="1026"/>
      <c r="H20" s="1026"/>
      <c r="I20" s="1026"/>
      <c r="J20" s="1026"/>
      <c r="K20" s="1026"/>
      <c r="L20" s="1026"/>
      <c r="M20" s="1026"/>
      <c r="N20" s="1026"/>
      <c r="O20" s="1026"/>
      <c r="P20" s="1026"/>
      <c r="Q20" s="1026"/>
      <c r="R20" s="1026"/>
      <c r="S20" s="1026"/>
      <c r="T20" s="1026"/>
      <c r="U20" s="1026"/>
      <c r="V20" s="1026"/>
      <c r="W20" s="1026"/>
      <c r="X20" s="1026"/>
      <c r="Y20" s="1026"/>
      <c r="Z20" s="1026"/>
      <c r="AA20" s="1026"/>
      <c r="AB20" s="1026"/>
      <c r="AC20" s="1026"/>
      <c r="AD20" s="1026"/>
      <c r="AE20" s="1026"/>
      <c r="AF20" s="1026"/>
      <c r="AG20" s="1026"/>
      <c r="AH20" s="1026"/>
      <c r="AI20" s="1026"/>
      <c r="AJ20" s="1026"/>
    </row>
    <row r="21" spans="1:36" x14ac:dyDescent="0.2">
      <c r="A21" s="57" t="s">
        <v>190</v>
      </c>
      <c r="B21" s="1027"/>
      <c r="C21" s="1027"/>
      <c r="D21" s="1027"/>
      <c r="E21" s="1027"/>
      <c r="F21" s="1027"/>
      <c r="G21" s="1027"/>
      <c r="H21" s="1027"/>
      <c r="I21" s="1027"/>
      <c r="J21" s="1027"/>
      <c r="K21" s="1027"/>
      <c r="L21" s="1027"/>
      <c r="M21" s="1027"/>
      <c r="N21" s="1027"/>
      <c r="O21" s="1027"/>
      <c r="P21" s="1027"/>
      <c r="Q21" s="1027"/>
      <c r="R21" s="1027"/>
      <c r="S21" s="1027"/>
      <c r="T21" s="1027"/>
      <c r="U21" s="1027"/>
      <c r="V21" s="1027"/>
      <c r="W21" s="1027"/>
      <c r="X21" s="1027"/>
      <c r="Y21" s="1027"/>
      <c r="Z21" s="1027"/>
      <c r="AA21" s="1027"/>
      <c r="AB21" s="1027"/>
      <c r="AC21" s="1027"/>
      <c r="AD21" s="1027"/>
      <c r="AE21" s="1027"/>
      <c r="AF21" s="1027"/>
      <c r="AG21" s="1027"/>
      <c r="AH21" s="1027"/>
      <c r="AI21" s="1027"/>
      <c r="AJ21" s="1027"/>
    </row>
    <row r="22" spans="1:36" x14ac:dyDescent="0.2">
      <c r="A22" s="57" t="s">
        <v>191</v>
      </c>
      <c r="B22" s="1027"/>
      <c r="C22" s="1027"/>
      <c r="D22" s="1027"/>
      <c r="E22" s="1027"/>
      <c r="F22" s="1027"/>
      <c r="G22" s="1027"/>
      <c r="H22" s="1027"/>
      <c r="I22" s="1027"/>
      <c r="J22" s="1027"/>
      <c r="K22" s="1027"/>
      <c r="L22" s="1027"/>
      <c r="M22" s="1027"/>
      <c r="N22" s="1027"/>
      <c r="O22" s="1027"/>
      <c r="P22" s="1027"/>
      <c r="Q22" s="1027"/>
      <c r="R22" s="1027"/>
      <c r="S22" s="1027"/>
      <c r="T22" s="1027"/>
      <c r="U22" s="1027"/>
      <c r="V22" s="1027"/>
      <c r="W22" s="1027"/>
      <c r="X22" s="1027"/>
      <c r="Y22" s="1027"/>
      <c r="Z22" s="1027"/>
      <c r="AA22" s="1027"/>
      <c r="AB22" s="1027"/>
      <c r="AC22" s="1027"/>
      <c r="AD22" s="1027"/>
      <c r="AE22" s="1027"/>
      <c r="AF22" s="1027"/>
      <c r="AG22" s="1027"/>
      <c r="AH22" s="1027"/>
      <c r="AI22" s="1027"/>
      <c r="AJ22" s="1027"/>
    </row>
    <row r="23" spans="1:36" x14ac:dyDescent="0.2">
      <c r="A23" s="57" t="s">
        <v>192</v>
      </c>
      <c r="B23" s="1027"/>
      <c r="C23" s="1027"/>
      <c r="D23" s="1027"/>
      <c r="E23" s="1027"/>
      <c r="F23" s="1027"/>
      <c r="G23" s="1027"/>
      <c r="H23" s="1027"/>
      <c r="I23" s="1027"/>
      <c r="J23" s="1027"/>
      <c r="K23" s="1027"/>
      <c r="L23" s="1027"/>
      <c r="M23" s="1027"/>
      <c r="N23" s="1027"/>
      <c r="O23" s="1027"/>
      <c r="P23" s="1027"/>
      <c r="Q23" s="1027"/>
      <c r="R23" s="1027"/>
      <c r="S23" s="1027"/>
      <c r="T23" s="1027"/>
      <c r="U23" s="1027"/>
      <c r="V23" s="1027"/>
      <c r="W23" s="1027"/>
      <c r="X23" s="1027"/>
      <c r="Y23" s="1027"/>
      <c r="Z23" s="1027"/>
      <c r="AA23" s="1027"/>
      <c r="AB23" s="1027"/>
      <c r="AC23" s="1027"/>
      <c r="AD23" s="1027"/>
      <c r="AE23" s="1027"/>
      <c r="AF23" s="1027"/>
      <c r="AG23" s="1027"/>
      <c r="AH23" s="1027"/>
      <c r="AI23" s="1027"/>
      <c r="AJ23" s="1027"/>
    </row>
    <row r="24" spans="1:36" x14ac:dyDescent="0.2">
      <c r="A24" s="346"/>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row>
    <row r="25" spans="1:36" x14ac:dyDescent="0.2">
      <c r="A25" s="1024" t="s">
        <v>531</v>
      </c>
      <c r="B25" s="1024"/>
      <c r="C25" s="1024"/>
      <c r="D25" s="1024"/>
      <c r="E25" s="1024"/>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c r="AE25" s="1024"/>
      <c r="AF25" s="1024"/>
      <c r="AG25" s="1024"/>
      <c r="AH25" s="1024"/>
      <c r="AI25" s="1024"/>
      <c r="AJ25" s="1024"/>
    </row>
    <row r="26" spans="1:36" x14ac:dyDescent="0.2">
      <c r="A26" s="1024"/>
      <c r="B26" s="1024"/>
      <c r="C26" s="1024"/>
      <c r="D26" s="1024"/>
      <c r="E26" s="1024"/>
      <c r="F26" s="1024"/>
      <c r="G26" s="1024"/>
      <c r="H26" s="1024"/>
      <c r="I26" s="1024"/>
      <c r="J26" s="1024"/>
      <c r="K26" s="1024"/>
      <c r="L26" s="1024"/>
      <c r="M26" s="1024"/>
      <c r="N26" s="1024"/>
      <c r="O26" s="1024"/>
      <c r="P26" s="1024"/>
      <c r="Q26" s="1024"/>
      <c r="R26" s="1024"/>
      <c r="S26" s="1024"/>
      <c r="T26" s="1024"/>
      <c r="U26" s="1024"/>
      <c r="V26" s="1024"/>
      <c r="W26" s="1024"/>
      <c r="X26" s="1024"/>
      <c r="Y26" s="1024"/>
      <c r="Z26" s="1024"/>
      <c r="AA26" s="1024"/>
      <c r="AB26" s="1024"/>
      <c r="AC26" s="1024"/>
      <c r="AD26" s="1024"/>
      <c r="AE26" s="1024"/>
      <c r="AF26" s="1024"/>
      <c r="AG26" s="1024"/>
      <c r="AH26" s="1024"/>
      <c r="AI26" s="1024"/>
      <c r="AJ26" s="1024"/>
    </row>
    <row r="27" spans="1:36" x14ac:dyDescent="0.2">
      <c r="A27" s="842"/>
      <c r="B27" s="842"/>
      <c r="C27" s="842"/>
      <c r="D27" s="842"/>
      <c r="E27" s="842"/>
      <c r="F27" s="842"/>
      <c r="G27" s="842"/>
      <c r="H27" s="842"/>
      <c r="I27" s="842"/>
      <c r="J27" s="842"/>
      <c r="K27" s="842"/>
      <c r="L27" s="842"/>
      <c r="M27" s="842"/>
      <c r="N27" s="842"/>
      <c r="O27" s="842"/>
      <c r="P27" s="842"/>
      <c r="Q27" s="842"/>
      <c r="R27" s="842"/>
      <c r="S27" s="842"/>
      <c r="T27" s="842"/>
      <c r="U27" s="842"/>
      <c r="V27" s="842"/>
      <c r="W27" s="842"/>
      <c r="X27" s="842"/>
      <c r="Y27" s="842"/>
      <c r="Z27" s="842"/>
      <c r="AA27" s="842"/>
      <c r="AB27" s="842"/>
      <c r="AC27" s="842"/>
      <c r="AD27" s="842"/>
      <c r="AE27" s="842"/>
      <c r="AF27" s="842"/>
      <c r="AG27" s="842"/>
      <c r="AH27" s="842"/>
      <c r="AI27" s="842"/>
      <c r="AJ27" s="842"/>
    </row>
    <row r="28" spans="1:36" x14ac:dyDescent="0.2">
      <c r="A28" s="162" t="s">
        <v>532</v>
      </c>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row>
    <row r="29" spans="1:36" x14ac:dyDescent="0.2">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row>
    <row r="30" spans="1:36" x14ac:dyDescent="0.2">
      <c r="A30" s="1020" t="s">
        <v>195</v>
      </c>
      <c r="B30" s="1020"/>
      <c r="C30" s="1020"/>
      <c r="D30" s="1020"/>
      <c r="E30" s="1020"/>
      <c r="F30" s="1020"/>
      <c r="G30" s="1020"/>
      <c r="H30" s="1020"/>
      <c r="I30" s="1020"/>
      <c r="J30" s="1020"/>
      <c r="K30" s="1020"/>
      <c r="L30" s="1020"/>
      <c r="M30" s="1020"/>
      <c r="N30" s="10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c r="AJ30" s="1020"/>
    </row>
    <row r="31" spans="1:36" x14ac:dyDescent="0.2">
      <c r="A31" s="357"/>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row>
    <row r="32" spans="1:36" x14ac:dyDescent="0.2">
      <c r="A32" s="250" t="s">
        <v>533</v>
      </c>
      <c r="B32" s="162"/>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row>
    <row r="33" spans="1:36" x14ac:dyDescent="0.2">
      <c r="A33" s="1022" t="str">
        <f>CONCATENATE("ADJUDICAR LA INVITACION PÚBLICA Nº ",Datos!$B$24," a ",$B$20," con NIT ",Datos!B66," cuyo objeto es el: ",Datos!$B$19,".")</f>
        <v>ADJUDICAR LA INVITACION PÚBLICA Nº 17 a VIVERO FLORECER S.A.S con NIT 900713950-7 cuyo objeto es el: Adquisición de implementos e insumos para la huerta escolar y los jardines internos de la institucióno y lombrices para proyecto de Media Tècnica: Monitoreo Ambiental. .</v>
      </c>
      <c r="B33" s="1022"/>
      <c r="C33" s="1022"/>
      <c r="D33" s="1022"/>
      <c r="E33" s="1022"/>
      <c r="F33" s="1022"/>
      <c r="G33" s="1022"/>
      <c r="H33" s="1022"/>
      <c r="I33" s="1022"/>
      <c r="J33" s="1022"/>
      <c r="K33" s="1022"/>
      <c r="L33" s="1022"/>
      <c r="M33" s="1022"/>
      <c r="N33" s="1022"/>
      <c r="O33" s="1022"/>
      <c r="P33" s="1022"/>
      <c r="Q33" s="1022"/>
      <c r="R33" s="1022"/>
      <c r="S33" s="1022"/>
      <c r="T33" s="1022"/>
      <c r="U33" s="1022"/>
      <c r="V33" s="1022"/>
      <c r="W33" s="1022"/>
      <c r="X33" s="1022"/>
      <c r="Y33" s="1022"/>
      <c r="Z33" s="1022"/>
      <c r="AA33" s="1022"/>
      <c r="AB33" s="1022"/>
      <c r="AC33" s="1022"/>
      <c r="AD33" s="1022"/>
      <c r="AE33" s="1022"/>
      <c r="AF33" s="1022"/>
      <c r="AG33" s="1022"/>
      <c r="AH33" s="1022"/>
      <c r="AI33" s="1022"/>
      <c r="AJ33" s="1022"/>
    </row>
    <row r="34" spans="1:36" ht="30" customHeight="1" x14ac:dyDescent="0.2">
      <c r="A34" s="1022"/>
      <c r="B34" s="1022"/>
      <c r="C34" s="1022"/>
      <c r="D34" s="1022"/>
      <c r="E34" s="1022"/>
      <c r="F34" s="1022"/>
      <c r="G34" s="1022"/>
      <c r="H34" s="1022"/>
      <c r="I34" s="1022"/>
      <c r="J34" s="1022"/>
      <c r="K34" s="1022"/>
      <c r="L34" s="1022"/>
      <c r="M34" s="1022"/>
      <c r="N34" s="1022"/>
      <c r="O34" s="1022"/>
      <c r="P34" s="1022"/>
      <c r="Q34" s="1022"/>
      <c r="R34" s="1022"/>
      <c r="S34" s="1022"/>
      <c r="T34" s="1022"/>
      <c r="U34" s="1022"/>
      <c r="V34" s="1022"/>
      <c r="W34" s="1022"/>
      <c r="X34" s="1022"/>
      <c r="Y34" s="1022"/>
      <c r="Z34" s="1022"/>
      <c r="AA34" s="1022"/>
      <c r="AB34" s="1022"/>
      <c r="AC34" s="1022"/>
      <c r="AD34" s="1022"/>
      <c r="AE34" s="1022"/>
      <c r="AF34" s="1022"/>
      <c r="AG34" s="1022"/>
      <c r="AH34" s="1022"/>
      <c r="AI34" s="1022"/>
      <c r="AJ34" s="1022"/>
    </row>
    <row r="35" spans="1:36" x14ac:dyDescent="0.2">
      <c r="A35" s="162"/>
      <c r="B35" s="248"/>
      <c r="C35" s="248"/>
      <c r="D35" s="248"/>
      <c r="E35" s="246"/>
      <c r="F35" s="246"/>
      <c r="G35" s="246"/>
      <c r="H35" s="246"/>
      <c r="I35" s="248"/>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row>
    <row r="36" spans="1:36" ht="18.75" customHeight="1" x14ac:dyDescent="0.2">
      <c r="A36" s="246" t="e">
        <f>CONCATENATE("Por valor de ","$",Datos!$D$30," ",Datos!#REF!)</f>
        <v>#REF!</v>
      </c>
      <c r="B36" s="246"/>
      <c r="C36" s="246"/>
      <c r="D36" s="246"/>
      <c r="E36" s="251"/>
      <c r="F36" s="251"/>
      <c r="G36" s="251"/>
      <c r="H36" s="251"/>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46"/>
      <c r="AJ36" s="246"/>
    </row>
    <row r="37" spans="1:36" x14ac:dyDescent="0.2">
      <c r="A37" s="252"/>
      <c r="B37" s="252"/>
      <c r="C37" s="252"/>
      <c r="D37" s="253"/>
      <c r="E37" s="253"/>
      <c r="F37" s="253"/>
      <c r="G37" s="253"/>
      <c r="H37" s="253"/>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row>
    <row r="38" spans="1:36" x14ac:dyDescent="0.2">
      <c r="A38" s="1021" t="s">
        <v>534</v>
      </c>
      <c r="B38" s="1021"/>
      <c r="C38" s="1021"/>
      <c r="D38" s="1021"/>
      <c r="E38" s="1021"/>
      <c r="F38" s="1021"/>
      <c r="G38" s="1021"/>
      <c r="H38" s="1021"/>
      <c r="I38" s="1021"/>
      <c r="J38" s="1021"/>
      <c r="K38" s="1021"/>
      <c r="L38" s="1021"/>
      <c r="M38" s="1021"/>
      <c r="N38" s="1021"/>
      <c r="O38" s="1021"/>
      <c r="P38" s="1021"/>
      <c r="Q38" s="1021"/>
      <c r="R38" s="1021"/>
      <c r="S38" s="1021"/>
      <c r="T38" s="1021"/>
      <c r="U38" s="1021"/>
      <c r="V38" s="1021"/>
      <c r="W38" s="1021"/>
      <c r="X38" s="1021"/>
      <c r="Y38" s="1021"/>
      <c r="Z38" s="1021"/>
      <c r="AA38" s="1021"/>
      <c r="AB38" s="1021"/>
      <c r="AC38" s="1021"/>
      <c r="AD38" s="1021"/>
      <c r="AE38" s="1021"/>
      <c r="AF38" s="1021"/>
      <c r="AG38" s="1021"/>
      <c r="AH38" s="1021"/>
      <c r="AI38" s="1021"/>
      <c r="AJ38" s="1021"/>
    </row>
    <row r="39" spans="1:36" ht="12.75" customHeight="1" x14ac:dyDescent="0.2">
      <c r="A39" s="1024" t="s">
        <v>535</v>
      </c>
      <c r="B39" s="1024"/>
      <c r="C39" s="1024"/>
      <c r="D39" s="1024"/>
      <c r="E39" s="1024"/>
      <c r="F39" s="1024"/>
      <c r="G39" s="1024"/>
      <c r="H39" s="1024"/>
      <c r="I39" s="1024"/>
      <c r="J39" s="1024"/>
      <c r="K39" s="1024"/>
      <c r="L39" s="1024"/>
      <c r="M39" s="1024"/>
      <c r="N39" s="1024"/>
      <c r="O39" s="1024"/>
      <c r="P39" s="1024"/>
      <c r="Q39" s="1024"/>
      <c r="R39" s="1024"/>
      <c r="S39" s="1024"/>
      <c r="T39" s="1024"/>
      <c r="U39" s="1024"/>
      <c r="V39" s="1024"/>
      <c r="W39" s="1024"/>
      <c r="X39" s="1024"/>
      <c r="Y39" s="1024"/>
      <c r="Z39" s="1024"/>
      <c r="AA39" s="1024"/>
      <c r="AB39" s="1024"/>
      <c r="AC39" s="1024"/>
      <c r="AD39" s="1024"/>
      <c r="AE39" s="1024"/>
      <c r="AF39" s="1024"/>
      <c r="AG39" s="1024"/>
      <c r="AH39" s="1024"/>
      <c r="AI39" s="1024"/>
      <c r="AJ39" s="1024"/>
    </row>
    <row r="40" spans="1:36" ht="18.75" customHeight="1" x14ac:dyDescent="0.2">
      <c r="A40" s="1024"/>
      <c r="B40" s="1024"/>
      <c r="C40" s="1024"/>
      <c r="D40" s="1024"/>
      <c r="E40" s="1024"/>
      <c r="F40" s="1024"/>
      <c r="G40" s="1024"/>
      <c r="H40" s="1024"/>
      <c r="I40" s="1024"/>
      <c r="J40" s="1024"/>
      <c r="K40" s="1024"/>
      <c r="L40" s="1024"/>
      <c r="M40" s="1024"/>
      <c r="N40" s="1024"/>
      <c r="O40" s="1024"/>
      <c r="P40" s="1024"/>
      <c r="Q40" s="1024"/>
      <c r="R40" s="1024"/>
      <c r="S40" s="1024"/>
      <c r="T40" s="1024"/>
      <c r="U40" s="1024"/>
      <c r="V40" s="1024"/>
      <c r="W40" s="1024"/>
      <c r="X40" s="1024"/>
      <c r="Y40" s="1024"/>
      <c r="Z40" s="1024"/>
      <c r="AA40" s="1024"/>
      <c r="AB40" s="1024"/>
      <c r="AC40" s="1024"/>
      <c r="AD40" s="1024"/>
      <c r="AE40" s="1024"/>
      <c r="AF40" s="1024"/>
      <c r="AG40" s="1024"/>
      <c r="AH40" s="1024"/>
      <c r="AI40" s="1024"/>
      <c r="AJ40" s="1024"/>
    </row>
    <row r="41" spans="1:36" ht="18" customHeight="1" x14ac:dyDescent="0.2">
      <c r="A41" s="246" t="str">
        <f>CONCATENATE("Disponibilidad No ",Datos!$B$26," con fecha ",Datos!$B$27)</f>
        <v>Disponibilidad No 29 con fecha 30 de julio 2024</v>
      </c>
      <c r="B41" s="365"/>
      <c r="C41" s="365"/>
      <c r="D41" s="365"/>
      <c r="E41" s="365"/>
      <c r="F41" s="365"/>
      <c r="G41" s="365"/>
      <c r="H41" s="365"/>
      <c r="I41" s="365"/>
      <c r="J41" s="365"/>
      <c r="K41" s="365"/>
      <c r="L41" s="365"/>
      <c r="M41" s="365"/>
      <c r="N41" s="365"/>
      <c r="O41" s="365"/>
      <c r="P41" s="365"/>
      <c r="Q41" s="365"/>
      <c r="R41" s="365"/>
      <c r="S41" s="365"/>
      <c r="T41" s="365"/>
      <c r="U41" s="365"/>
      <c r="V41" s="365"/>
      <c r="W41" s="365"/>
      <c r="X41" s="365"/>
      <c r="Y41" s="365"/>
      <c r="Z41" s="365"/>
      <c r="AA41" s="365"/>
      <c r="AB41" s="365"/>
      <c r="AC41" s="365"/>
      <c r="AD41" s="365"/>
      <c r="AE41" s="365"/>
      <c r="AF41" s="365"/>
      <c r="AG41" s="365"/>
      <c r="AH41" s="365"/>
      <c r="AI41" s="365"/>
      <c r="AJ41" s="365"/>
    </row>
    <row r="42" spans="1:36" ht="0.75" customHeight="1" x14ac:dyDescent="0.2">
      <c r="A42" s="247" t="str">
        <f>CONCATENATE("Compromiso No ",Datos!$B$29," con fecha ",Datos!$B$30)</f>
        <v>Compromiso No 12 con fecha 6 de agosto 2024</v>
      </c>
      <c r="B42" s="162"/>
      <c r="C42" s="162"/>
      <c r="D42" s="162"/>
      <c r="E42" s="254"/>
      <c r="F42" s="254"/>
      <c r="G42" s="162"/>
      <c r="H42" s="162"/>
      <c r="I42" s="162"/>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row>
    <row r="43" spans="1:36" x14ac:dyDescent="0.2">
      <c r="A43" s="3"/>
      <c r="B43" s="253"/>
      <c r="C43" s="253"/>
      <c r="D43" s="253"/>
      <c r="E43" s="252"/>
      <c r="F43" s="252"/>
      <c r="G43" s="253"/>
      <c r="H43" s="253"/>
      <c r="I43" s="253"/>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row>
    <row r="44" spans="1:36" x14ac:dyDescent="0.2">
      <c r="A44" s="250" t="s">
        <v>536</v>
      </c>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row>
    <row r="45" spans="1:36" x14ac:dyDescent="0.2">
      <c r="A45" s="253" t="s">
        <v>537</v>
      </c>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row>
    <row r="46" spans="1:36" x14ac:dyDescent="0.2">
      <c r="A46" s="253"/>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row>
    <row r="47" spans="1:36" x14ac:dyDescent="0.2">
      <c r="A47" s="253"/>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row>
    <row r="48" spans="1:36" x14ac:dyDescent="0.2">
      <c r="A48" s="1020" t="s">
        <v>206</v>
      </c>
      <c r="B48" s="1020"/>
      <c r="C48" s="1020"/>
      <c r="D48" s="1020"/>
      <c r="E48" s="1020"/>
      <c r="F48" s="1020"/>
      <c r="G48" s="1020"/>
      <c r="H48" s="1020"/>
      <c r="I48" s="1020"/>
      <c r="J48" s="1020"/>
      <c r="K48" s="1020"/>
      <c r="L48" s="1020"/>
      <c r="M48" s="1020"/>
      <c r="N48" s="1020"/>
      <c r="O48" s="1020"/>
      <c r="P48" s="1020"/>
      <c r="Q48" s="1020"/>
      <c r="R48" s="1020"/>
      <c r="S48" s="1020"/>
      <c r="T48" s="1020"/>
      <c r="U48" s="1020"/>
      <c r="V48" s="1020"/>
      <c r="W48" s="1020"/>
      <c r="X48" s="1020"/>
      <c r="Y48" s="1020"/>
      <c r="Z48" s="1020"/>
      <c r="AA48" s="1020"/>
      <c r="AB48" s="1020"/>
      <c r="AC48" s="1020"/>
      <c r="AD48" s="1020"/>
      <c r="AE48" s="1020"/>
      <c r="AF48" s="1020"/>
      <c r="AG48" s="1020"/>
      <c r="AH48" s="1020"/>
      <c r="AI48" s="1020"/>
      <c r="AJ48" s="1020"/>
    </row>
    <row r="49" spans="1:36" x14ac:dyDescent="0.2">
      <c r="A49" s="253"/>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row>
    <row r="50" spans="1:36" x14ac:dyDescent="0.2">
      <c r="A50" s="247"/>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row>
    <row r="51" spans="1:36" x14ac:dyDescent="0.2">
      <c r="A51" s="247"/>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row>
    <row r="52" spans="1:36" x14ac:dyDescent="0.2">
      <c r="A52" s="1019" t="str">
        <f>+Datos!$B$7</f>
        <v>ALICIA MARIA MARIN OCHOA</v>
      </c>
      <c r="B52" s="1019"/>
      <c r="C52" s="1019"/>
      <c r="D52" s="1019"/>
      <c r="E52" s="1019"/>
      <c r="F52" s="1019"/>
      <c r="G52" s="1019"/>
      <c r="H52" s="1019"/>
      <c r="I52" s="1019"/>
      <c r="J52" s="1019"/>
      <c r="K52" s="1019"/>
      <c r="L52" s="1019"/>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row>
    <row r="53" spans="1:36" x14ac:dyDescent="0.2">
      <c r="A53" s="494" t="str">
        <f>+Datos!A7</f>
        <v xml:space="preserve">Rector(a) </v>
      </c>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row>
    <row r="65" spans="1:35" x14ac:dyDescent="0.2">
      <c r="A65" s="336"/>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150"/>
      <c r="AE65" s="150"/>
      <c r="AF65" s="150"/>
      <c r="AG65" s="150"/>
      <c r="AH65" s="150"/>
      <c r="AI65" s="150"/>
    </row>
  </sheetData>
  <mergeCells count="18">
    <mergeCell ref="A17:AJ17"/>
    <mergeCell ref="A13:AJ13"/>
    <mergeCell ref="A52:L52"/>
    <mergeCell ref="A48:AJ48"/>
    <mergeCell ref="A38:AJ38"/>
    <mergeCell ref="A33:AJ34"/>
    <mergeCell ref="A3:AJ5"/>
    <mergeCell ref="A39:AJ40"/>
    <mergeCell ref="A10:AJ11"/>
    <mergeCell ref="A15:AJ16"/>
    <mergeCell ref="A7:AJ7"/>
    <mergeCell ref="A25:AJ26"/>
    <mergeCell ref="A30:AJ30"/>
    <mergeCell ref="B20:AJ20"/>
    <mergeCell ref="B21:AJ21"/>
    <mergeCell ref="B22:AJ22"/>
    <mergeCell ref="B23:AJ23"/>
    <mergeCell ref="A27:AJ27"/>
  </mergeCells>
  <printOptions horizontalCentered="1"/>
  <pageMargins left="0.62992125984251968" right="0.43307086614173229" top="1.4173228346456694" bottom="0.51181102362204722" header="0.31496062992125984" footer="0.51181102362204722"/>
  <pageSetup paperSize="122" scale="81" fitToHeight="4" orientation="portrait" r:id="rId1"/>
  <headerFooter>
    <oddHeader>&amp;C&amp;G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22</vt:i4>
      </vt:variant>
    </vt:vector>
  </HeadingPairs>
  <TitlesOfParts>
    <vt:vector size="40" baseType="lpstr">
      <vt:lpstr>Datos</vt:lpstr>
      <vt:lpstr>1. Estudios Previos</vt:lpstr>
      <vt:lpstr>2. Invitación</vt:lpstr>
      <vt:lpstr>3.Acta de cierre</vt:lpstr>
      <vt:lpstr>3.Acta de cierre y recepción</vt:lpstr>
      <vt:lpstr>5. Evaluaciòn</vt:lpstr>
      <vt:lpstr>6. Aceptacion de la oferta</vt:lpstr>
      <vt:lpstr>7. Adjudicaciòn</vt:lpstr>
      <vt:lpstr>8. contrato Persona Juridica</vt:lpstr>
      <vt:lpstr>PRORROGA 1</vt:lpstr>
      <vt:lpstr>PRORROGA 2</vt:lpstr>
      <vt:lpstr>8. contrato Persona Natural</vt:lpstr>
      <vt:lpstr>9. Rec Satisfacciòn original</vt:lpstr>
      <vt:lpstr>9. Rec Satisfacciòn PAGO 1</vt:lpstr>
      <vt:lpstr>9. Rec Satisfacciòn PAGO 2</vt:lpstr>
      <vt:lpstr>10. liquidación contrato</vt:lpstr>
      <vt:lpstr>11.DOC SOPORTE</vt:lpstr>
      <vt:lpstr>11.DOC EQUIVALENTE NA</vt:lpstr>
      <vt:lpstr>'1. Estudios Previos'!Área_de_impresión</vt:lpstr>
      <vt:lpstr>'10. liquidación contrato'!Área_de_impresión</vt:lpstr>
      <vt:lpstr>'11.DOC EQUIVALENTE NA'!Área_de_impresión</vt:lpstr>
      <vt:lpstr>'11.DOC SOPORTE'!Área_de_impresión</vt:lpstr>
      <vt:lpstr>'2. Invitación'!Área_de_impresión</vt:lpstr>
      <vt:lpstr>'3.Acta de cierre'!Área_de_impresión</vt:lpstr>
      <vt:lpstr>'3.Acta de cierre y recepción'!Área_de_impresión</vt:lpstr>
      <vt:lpstr>'5. Evaluaciòn'!Área_de_impresión</vt:lpstr>
      <vt:lpstr>'6. Aceptacion de la oferta'!Área_de_impresión</vt:lpstr>
      <vt:lpstr>'7. Adjudicaciòn'!Área_de_impresión</vt:lpstr>
      <vt:lpstr>'8. contrato Persona Juridica'!Área_de_impresión</vt:lpstr>
      <vt:lpstr>'8. contrato Persona Natural'!Área_de_impresión</vt:lpstr>
      <vt:lpstr>'9. Rec Satisfacciòn original'!Área_de_impresión</vt:lpstr>
      <vt:lpstr>'9. Rec Satisfacciòn PAGO 1'!Área_de_impresión</vt:lpstr>
      <vt:lpstr>'9. Rec Satisfacciòn PAGO 2'!Área_de_impresión</vt:lpstr>
      <vt:lpstr>Proceso!Área_de_impresión</vt:lpstr>
      <vt:lpstr>'PRORROGA 1'!Área_de_impresión</vt:lpstr>
      <vt:lpstr>'PRORROGA 2'!Área_de_impresión</vt:lpstr>
      <vt:lpstr>'11.DOC EQUIVALENTE NA'!Títulos_a_imprimir</vt:lpstr>
      <vt:lpstr>'11.DOC SOPORTE'!Títulos_a_imprimir</vt:lpstr>
      <vt:lpstr>'8. contrato Persona Natural'!Títulos_a_imprimir</vt:lpstr>
      <vt:lpstr>Proceso!Títulos_a_imprimir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FND</dc:creator>
  <cp:keywords/>
  <dc:description/>
  <cp:lastModifiedBy>SECRETARIA 1</cp:lastModifiedBy>
  <cp:revision/>
  <cp:lastPrinted>2024-08-14T20:54:01Z</cp:lastPrinted>
  <dcterms:created xsi:type="dcterms:W3CDTF">2015-02-23T13:04:37Z</dcterms:created>
  <dcterms:modified xsi:type="dcterms:W3CDTF">2024-08-14T21:43:54Z</dcterms:modified>
  <cp:category/>
  <cp:contentStatus/>
</cp:coreProperties>
</file>